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4231a410db9763e/Escritorio/MATRICES OCTUBRE/ACTUALIZACIÓN OCTUBRE/"/>
    </mc:Choice>
  </mc:AlternateContent>
  <xr:revisionPtr revIDLastSave="7" documentId="13_ncr:1_{E1416F8A-6F35-4402-AFFA-8B0AF25E58EF}" xr6:coauthVersionLast="47" xr6:coauthVersionMax="47" xr10:uidLastSave="{84BA4EB1-3F88-4216-BFAF-71D98A90D1D9}"/>
  <bookViews>
    <workbookView xWindow="-120" yWindow="-120" windowWidth="20730" windowHeight="11040" xr2:uid="{00000000-000D-0000-FFFF-FFFF00000000}"/>
  </bookViews>
  <sheets>
    <sheet name="Inicial" sheetId="16" r:id="rId1"/>
    <sheet name="1.0.Identificación" sheetId="23" r:id="rId2"/>
    <sheet name="1.1. Académica - Jurídica" sheetId="7" r:id="rId3"/>
    <sheet name="1.2. Académica - Estructura" sheetId="8" r:id="rId4"/>
    <sheet name="1.3. Académica - Programas de E" sheetId="20" r:id="rId5"/>
    <sheet name="1.3 CALCULO" sheetId="21" r:id="rId6"/>
    <sheet name="1.4 Académica - Capital Humano" sheetId="22" r:id="rId7"/>
    <sheet name="Hoja2" sheetId="25" state="hidden" r:id="rId8"/>
    <sheet name="Hoja1" sheetId="24" state="hidden" r:id="rId9"/>
    <sheet name="IES" sheetId="6" r:id="rId10"/>
  </sheets>
  <definedNames>
    <definedName name="_xlnm._FilterDatabase" localSheetId="9" hidden="1">IES!$A$1:$CF$100</definedName>
    <definedName name="Alto_Paraguay">IES!$DR$2:$DR$5</definedName>
    <definedName name="Alto_Paraná">IES!$DZ$2:$DZ$23</definedName>
    <definedName name="Amambay">IES!$DT$2:$DT$6</definedName>
    <definedName name="_xlnm.Print_Area" localSheetId="2">'1.1. Académica - Jurídica'!$A:$G</definedName>
    <definedName name="_xlnm.Print_Area" localSheetId="3">'1.2. Académica - Estructura'!$A:$G</definedName>
    <definedName name="_xlnm.Print_Area" localSheetId="0">Inicial!$A$1:$K$55</definedName>
    <definedName name="Boquerón">IES!$ED$2:$ED$4</definedName>
    <definedName name="Caaguazú">IES!$DB$2:$DB$23</definedName>
    <definedName name="Caazapá">IES!$DD$2:$DD$12</definedName>
    <definedName name="Canindeyu">IES!$EB$2:$EB$13</definedName>
    <definedName name="Capital">IES!$CV$2</definedName>
    <definedName name="Central">IES!$DL$2:$DL$20</definedName>
    <definedName name="Concepción">IES!$DP$2:$DP$12</definedName>
    <definedName name="Cordillera">IES!$CX$2:$CX$21</definedName>
    <definedName name="Guairá">IES!$DX$2:$DX$19</definedName>
    <definedName name="Itapua">IES!$DJ$2:$DJ$31</definedName>
    <definedName name="Misiones">IES!$DN$2:$DN$11</definedName>
    <definedName name="Ñeembucú">IES!$DH$2:$DH$17</definedName>
    <definedName name="Paraguari">IES!$DF$2:$DF$18</definedName>
    <definedName name="Pte._Hayes">IES!$DV$2:$DV$9</definedName>
    <definedName name="San_Pedro">IES!$CZ$2:$CZ$21</definedName>
    <definedName name="Seleccione">IES!$EF$2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6" l="1"/>
  <c r="A4" i="20"/>
  <c r="E21" i="7"/>
  <c r="E22" i="7"/>
  <c r="E23" i="7"/>
  <c r="E24" i="7"/>
  <c r="CD39" i="6"/>
  <c r="CB39" i="6"/>
  <c r="CD38" i="6"/>
  <c r="CB38" i="6"/>
  <c r="CA38" i="6"/>
  <c r="G12" i="16" s="1"/>
  <c r="BZ38" i="6"/>
  <c r="E20" i="8"/>
  <c r="E20" i="7"/>
  <c r="D20" i="7"/>
  <c r="A5" i="22"/>
  <c r="A4" i="8"/>
  <c r="A4" i="7"/>
  <c r="A4" i="23"/>
  <c r="G70" i="16"/>
  <c r="C70" i="16"/>
  <c r="I66" i="16"/>
  <c r="F66" i="16"/>
  <c r="C66" i="16"/>
  <c r="B66" i="16"/>
  <c r="I62" i="16"/>
  <c r="F62" i="16"/>
  <c r="C62" i="16"/>
  <c r="B62" i="16"/>
  <c r="I59" i="16"/>
  <c r="F59" i="16"/>
  <c r="C59" i="16"/>
  <c r="B59" i="16"/>
  <c r="F26" i="22" l="1"/>
  <c r="F25" i="22"/>
  <c r="F24" i="22"/>
  <c r="F23" i="22"/>
  <c r="E26" i="22"/>
  <c r="E25" i="22"/>
  <c r="E24" i="22"/>
  <c r="E23" i="22"/>
  <c r="F22" i="8"/>
  <c r="F23" i="8"/>
  <c r="F24" i="8"/>
  <c r="F25" i="8"/>
  <c r="E25" i="8"/>
  <c r="E24" i="8"/>
  <c r="E23" i="8"/>
  <c r="E22" i="8"/>
  <c r="F22" i="7"/>
  <c r="F23" i="7"/>
  <c r="F24" i="7"/>
  <c r="E23" i="23"/>
  <c r="F24" i="23"/>
  <c r="F23" i="23"/>
  <c r="F22" i="23"/>
  <c r="E24" i="23"/>
  <c r="E22" i="23"/>
  <c r="P8" i="21"/>
  <c r="O8" i="21"/>
  <c r="N8" i="21"/>
  <c r="M8" i="21"/>
  <c r="L8" i="21"/>
  <c r="K8" i="21"/>
  <c r="J8" i="21"/>
  <c r="I8" i="21"/>
  <c r="H8" i="21"/>
  <c r="G8" i="21"/>
  <c r="F8" i="21"/>
  <c r="E8" i="21"/>
  <c r="P6" i="21"/>
  <c r="O6" i="21"/>
  <c r="N6" i="21"/>
  <c r="M6" i="21"/>
  <c r="L6" i="21"/>
  <c r="K6" i="21"/>
  <c r="J6" i="21"/>
  <c r="I6" i="21"/>
  <c r="H6" i="21"/>
  <c r="G6" i="21"/>
  <c r="F6" i="21"/>
  <c r="E6" i="21"/>
  <c r="P4" i="21"/>
  <c r="O4" i="21"/>
  <c r="N4" i="21"/>
  <c r="M4" i="21"/>
  <c r="L4" i="21"/>
  <c r="K4" i="21"/>
  <c r="J4" i="21"/>
  <c r="I4" i="21"/>
  <c r="H4" i="21"/>
  <c r="G4" i="21"/>
  <c r="F4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E34" i="23"/>
  <c r="E20" i="23"/>
  <c r="F10" i="22"/>
  <c r="F9" i="22"/>
  <c r="F9" i="20"/>
  <c r="F8" i="20"/>
  <c r="F9" i="8"/>
  <c r="F8" i="8"/>
  <c r="E53" i="7"/>
  <c r="F9" i="7"/>
  <c r="F8" i="7"/>
  <c r="F9" i="23"/>
  <c r="F8" i="23"/>
  <c r="E27" i="23"/>
  <c r="E28" i="23"/>
  <c r="E29" i="23"/>
  <c r="B40" i="23" s="1"/>
  <c r="E30" i="23"/>
  <c r="E31" i="23"/>
  <c r="E32" i="23"/>
  <c r="E33" i="23"/>
  <c r="E35" i="23"/>
  <c r="E36" i="23"/>
  <c r="E37" i="23"/>
  <c r="E38" i="23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4" i="7"/>
  <c r="C14" i="22"/>
  <c r="C12" i="20"/>
  <c r="C12" i="8"/>
  <c r="A27" i="20"/>
  <c r="A35" i="20" s="1"/>
  <c r="A29" i="22"/>
  <c r="A31" i="22" s="1"/>
  <c r="A21" i="21"/>
  <c r="D11" i="22"/>
  <c r="F6" i="7"/>
  <c r="D11" i="20"/>
  <c r="D11" i="8"/>
  <c r="D11" i="7"/>
  <c r="C12" i="23"/>
  <c r="D11" i="23"/>
  <c r="F29" i="16"/>
  <c r="C29" i="16"/>
  <c r="V80" i="6"/>
  <c r="V81" i="6"/>
  <c r="V82" i="6"/>
  <c r="V83" i="6"/>
  <c r="V62" i="6"/>
  <c r="V63" i="6"/>
  <c r="V64" i="6"/>
  <c r="V65" i="6"/>
  <c r="V66" i="6"/>
  <c r="V67" i="6"/>
  <c r="V45" i="6"/>
  <c r="V46" i="6"/>
  <c r="V47" i="6"/>
  <c r="V48" i="6"/>
  <c r="V49" i="6"/>
  <c r="V26" i="6"/>
  <c r="V27" i="6"/>
  <c r="V28" i="6"/>
  <c r="V29" i="6"/>
  <c r="V30" i="6"/>
  <c r="V31" i="6"/>
  <c r="V32" i="6"/>
  <c r="V33" i="6"/>
  <c r="V34" i="6"/>
  <c r="V35" i="6"/>
  <c r="V79" i="6"/>
  <c r="V78" i="6"/>
  <c r="V77" i="6"/>
  <c r="V76" i="6"/>
  <c r="V75" i="6"/>
  <c r="V74" i="6"/>
  <c r="V73" i="6"/>
  <c r="V72" i="6"/>
  <c r="V7" i="6"/>
  <c r="V8" i="6"/>
  <c r="V9" i="6"/>
  <c r="V10" i="6"/>
  <c r="V11" i="6"/>
  <c r="V12" i="6"/>
  <c r="V13" i="6"/>
  <c r="V14" i="6"/>
  <c r="V15" i="6"/>
  <c r="V16" i="6"/>
  <c r="V17" i="6"/>
  <c r="V61" i="6"/>
  <c r="V60" i="6"/>
  <c r="A22" i="21" l="1"/>
  <c r="A23" i="21" l="1"/>
  <c r="A24" i="21"/>
  <c r="A25" i="21" s="1"/>
  <c r="A26" i="21" s="1"/>
  <c r="A27" i="21" l="1"/>
  <c r="A28" i="21" s="1"/>
  <c r="A29" i="21" l="1"/>
  <c r="A30" i="21" s="1"/>
  <c r="A31" i="21" l="1"/>
  <c r="A32" i="21" s="1"/>
  <c r="A33" i="21" s="1"/>
  <c r="A34" i="21" l="1"/>
  <c r="A35" i="21" l="1"/>
  <c r="A36" i="21" s="1"/>
  <c r="A37" i="21" s="1"/>
  <c r="A38" i="21" s="1"/>
  <c r="A39" i="21" s="1"/>
  <c r="A40" i="21"/>
  <c r="A41" i="21" l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D17" i="21" s="1"/>
  <c r="C12" i="7" l="1"/>
  <c r="A11" i="20" l="1"/>
  <c r="A11" i="8"/>
  <c r="A11" i="7"/>
  <c r="A11" i="23"/>
  <c r="F21" i="7" l="1"/>
  <c r="F20" i="7" s="1"/>
  <c r="G20" i="7"/>
  <c r="F7" i="22"/>
  <c r="A7" i="22"/>
  <c r="D13" i="22"/>
  <c r="D12" i="22"/>
  <c r="F6" i="20"/>
  <c r="F6" i="8"/>
  <c r="A13" i="22"/>
  <c r="A12" i="22"/>
  <c r="A11" i="22"/>
  <c r="A10" i="22" l="1"/>
  <c r="A9" i="22"/>
  <c r="A8" i="22"/>
  <c r="A7" i="20"/>
  <c r="A6" i="20"/>
  <c r="A10" i="20"/>
  <c r="A10" i="8"/>
  <c r="D10" i="20"/>
  <c r="A9" i="20"/>
  <c r="A8" i="20"/>
  <c r="D10" i="8"/>
  <c r="A9" i="8"/>
  <c r="A8" i="8"/>
  <c r="A7" i="8"/>
  <c r="A6" i="8"/>
  <c r="A6" i="23"/>
  <c r="D10" i="7"/>
  <c r="A10" i="7"/>
  <c r="A9" i="7"/>
  <c r="A8" i="7"/>
  <c r="A7" i="7"/>
  <c r="A6" i="7"/>
  <c r="D10" i="23"/>
  <c r="A10" i="23" l="1"/>
  <c r="A9" i="23"/>
  <c r="A8" i="23"/>
  <c r="A7" i="23"/>
  <c r="F6" i="23"/>
  <c r="A44" i="7"/>
  <c r="A8" i="16" l="1"/>
  <c r="A9" i="16" l="1"/>
  <c r="A10" i="16" l="1"/>
  <c r="A11" i="16" s="1"/>
  <c r="A12" i="16" l="1"/>
  <c r="A13" i="16" l="1"/>
  <c r="A17" i="16" s="1"/>
  <c r="A18" i="16" s="1"/>
  <c r="A19" i="16" s="1"/>
  <c r="A20" i="16" l="1"/>
  <c r="A21" i="16" l="1"/>
  <c r="A22" i="16" s="1"/>
  <c r="A23" i="16" s="1"/>
  <c r="A24" i="16" l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E22" i="22" l="1"/>
  <c r="G21" i="22" l="1"/>
  <c r="H46" i="16"/>
  <c r="E21" i="22"/>
  <c r="D21" i="22"/>
  <c r="E46" i="16" s="1"/>
  <c r="D20" i="20"/>
  <c r="E45" i="16" s="1"/>
  <c r="E20" i="20"/>
  <c r="E43" i="16"/>
  <c r="E32" i="22" l="1"/>
  <c r="E30" i="22"/>
  <c r="E31" i="22"/>
  <c r="E29" i="22"/>
  <c r="E28" i="8"/>
  <c r="F21" i="23"/>
  <c r="F20" i="23" s="1"/>
  <c r="E21" i="23"/>
  <c r="A27" i="23"/>
  <c r="D14" i="23"/>
  <c r="D15" i="23"/>
  <c r="H42" i="16" l="1"/>
  <c r="G20" i="23"/>
  <c r="A28" i="23"/>
  <c r="A29" i="23" s="1"/>
  <c r="F42" i="16"/>
  <c r="A30" i="23" l="1"/>
  <c r="A31" i="23" l="1"/>
  <c r="A32" i="23" s="1"/>
  <c r="A33" i="23" l="1"/>
  <c r="B80" i="8"/>
  <c r="F22" i="22"/>
  <c r="F21" i="22" s="1"/>
  <c r="D16" i="22"/>
  <c r="B34" i="22"/>
  <c r="B40" i="20"/>
  <c r="E4" i="21"/>
  <c r="B57" i="7"/>
  <c r="D14" i="20"/>
  <c r="F21" i="8"/>
  <c r="F20" i="8" s="1"/>
  <c r="E21" i="8"/>
  <c r="G20" i="8" s="1"/>
  <c r="A34" i="23" l="1"/>
  <c r="H44" i="16"/>
  <c r="A35" i="23"/>
  <c r="A36" i="23" s="1"/>
  <c r="A37" i="23" s="1"/>
  <c r="A38" i="23" s="1"/>
  <c r="D20" i="23" s="1"/>
  <c r="H43" i="16"/>
  <c r="K11" i="21"/>
  <c r="I10" i="21"/>
  <c r="I11" i="21"/>
  <c r="J10" i="21"/>
  <c r="J11" i="21"/>
  <c r="P10" i="21"/>
  <c r="P11" i="21"/>
  <c r="N10" i="21"/>
  <c r="N11" i="21"/>
  <c r="F10" i="21"/>
  <c r="F11" i="21"/>
  <c r="G10" i="21"/>
  <c r="G11" i="21"/>
  <c r="H10" i="21"/>
  <c r="H11" i="21"/>
  <c r="L10" i="21"/>
  <c r="L11" i="21"/>
  <c r="M11" i="21"/>
  <c r="M10" i="21"/>
  <c r="O11" i="21"/>
  <c r="O10" i="21"/>
  <c r="E10" i="21"/>
  <c r="E11" i="21"/>
  <c r="K10" i="21"/>
  <c r="F46" i="16"/>
  <c r="F44" i="16"/>
  <c r="F43" i="16"/>
  <c r="P9" i="21" l="1"/>
  <c r="G9" i="21"/>
  <c r="H7" i="21"/>
  <c r="P5" i="21"/>
  <c r="I9" i="21"/>
  <c r="J7" i="21"/>
  <c r="G5" i="21"/>
  <c r="O5" i="21"/>
  <c r="N5" i="21"/>
  <c r="I12" i="21"/>
  <c r="D31" i="20" s="1"/>
  <c r="E31" i="20" s="1"/>
  <c r="N9" i="21"/>
  <c r="G12" i="21"/>
  <c r="D29" i="20" s="1"/>
  <c r="E29" i="20" s="1"/>
  <c r="J12" i="21"/>
  <c r="D32" i="20" s="1"/>
  <c r="E32" i="20" s="1"/>
  <c r="F12" i="21"/>
  <c r="D28" i="20" s="1"/>
  <c r="E28" i="20" s="1"/>
  <c r="E9" i="21"/>
  <c r="K12" i="21"/>
  <c r="D33" i="20" s="1"/>
  <c r="E33" i="20" s="1"/>
  <c r="P7" i="21"/>
  <c r="J9" i="21"/>
  <c r="K7" i="21"/>
  <c r="E12" i="21"/>
  <c r="D27" i="20" s="1"/>
  <c r="M9" i="21"/>
  <c r="K9" i="21"/>
  <c r="I5" i="21"/>
  <c r="N12" i="21"/>
  <c r="D36" i="20" s="1"/>
  <c r="E36" i="20" s="1"/>
  <c r="O7" i="21"/>
  <c r="L9" i="21"/>
  <c r="G7" i="21"/>
  <c r="O12" i="21"/>
  <c r="D37" i="20" s="1"/>
  <c r="E37" i="20" s="1"/>
  <c r="N7" i="21"/>
  <c r="H9" i="21"/>
  <c r="I7" i="21"/>
  <c r="P12" i="21"/>
  <c r="D38" i="20" s="1"/>
  <c r="E38" i="20" s="1"/>
  <c r="M7" i="21"/>
  <c r="E5" i="21"/>
  <c r="M12" i="21"/>
  <c r="D35" i="20" s="1"/>
  <c r="E35" i="20" s="1"/>
  <c r="L5" i="21"/>
  <c r="H5" i="21"/>
  <c r="L12" i="21"/>
  <c r="D34" i="20" s="1"/>
  <c r="E34" i="20" s="1"/>
  <c r="F5" i="21"/>
  <c r="M5" i="21"/>
  <c r="L7" i="21"/>
  <c r="H12" i="21"/>
  <c r="D30" i="20" s="1"/>
  <c r="E30" i="20" s="1"/>
  <c r="J5" i="21"/>
  <c r="O9" i="21"/>
  <c r="K5" i="21"/>
  <c r="E7" i="21"/>
  <c r="F9" i="21"/>
  <c r="F7" i="21"/>
  <c r="E27" i="20" l="1"/>
  <c r="E22" i="20"/>
  <c r="F24" i="20"/>
  <c r="F22" i="20"/>
  <c r="F23" i="20"/>
  <c r="E23" i="20"/>
  <c r="E24" i="20"/>
  <c r="D5" i="21"/>
  <c r="D7" i="21"/>
  <c r="D9" i="21"/>
  <c r="E21" i="20"/>
  <c r="F21" i="20"/>
  <c r="G20" i="20" l="1"/>
  <c r="F20" i="20"/>
  <c r="F45" i="16" s="1"/>
  <c r="F47" i="16" s="1"/>
  <c r="H45" i="16"/>
  <c r="I42" i="16" l="1"/>
  <c r="J42" i="16" s="1"/>
  <c r="A31" i="7"/>
  <c r="A33" i="7"/>
  <c r="A34" i="7"/>
  <c r="A36" i="7"/>
  <c r="A37" i="7"/>
  <c r="A38" i="7"/>
  <c r="A47" i="7"/>
  <c r="A48" i="7"/>
  <c r="A49" i="7"/>
  <c r="A51" i="7"/>
  <c r="A54" i="7"/>
  <c r="D14" i="7"/>
  <c r="D14" i="8"/>
  <c r="D15" i="8"/>
  <c r="D17" i="22"/>
  <c r="CA3" i="6"/>
  <c r="G15" i="16" l="1"/>
  <c r="G14" i="16"/>
  <c r="G13" i="16"/>
  <c r="A32" i="7"/>
  <c r="D15" i="7"/>
  <c r="A35" i="7" l="1"/>
  <c r="A39" i="7" s="1"/>
  <c r="A43" i="7" l="1"/>
  <c r="A46" i="7" s="1"/>
  <c r="A50" i="7" s="1"/>
  <c r="A52" i="7" s="1"/>
  <c r="CD26" i="6" l="1"/>
  <c r="CC26" i="6"/>
  <c r="CD25" i="6"/>
  <c r="CC25" i="6"/>
  <c r="CC13" i="6"/>
  <c r="CD13" i="6"/>
  <c r="CC14" i="6"/>
  <c r="CD14" i="6"/>
  <c r="CC15" i="6"/>
  <c r="CD15" i="6"/>
  <c r="CC16" i="6"/>
  <c r="CD16" i="6"/>
  <c r="CC17" i="6"/>
  <c r="CD17" i="6"/>
  <c r="CC18" i="6"/>
  <c r="CD18" i="6"/>
  <c r="CD12" i="6"/>
  <c r="CC12" i="6"/>
  <c r="V40" i="6"/>
  <c r="V41" i="6"/>
  <c r="V42" i="6"/>
  <c r="V43" i="6"/>
  <c r="V44" i="6"/>
  <c r="V39" i="6"/>
  <c r="V38" i="6"/>
  <c r="CC24" i="6"/>
  <c r="CB24" i="6"/>
  <c r="CC23" i="6"/>
  <c r="CB23" i="6"/>
  <c r="CD23" i="6" l="1"/>
  <c r="CD24" i="6"/>
  <c r="CR26" i="6" l="1"/>
  <c r="CR15" i="6" s="1"/>
  <c r="CQ26" i="6"/>
  <c r="CQ15" i="6" s="1"/>
  <c r="CR25" i="6"/>
  <c r="CR11" i="6" s="1"/>
  <c r="CQ25" i="6"/>
  <c r="CQ14" i="6" s="1"/>
  <c r="CR24" i="6"/>
  <c r="CR9" i="6" s="1"/>
  <c r="CQ24" i="6"/>
  <c r="CQ10" i="6" s="1"/>
  <c r="CR23" i="6"/>
  <c r="CR4" i="6" s="1"/>
  <c r="CQ23" i="6"/>
  <c r="CQ4" i="6" s="1"/>
  <c r="CR22" i="6"/>
  <c r="CR3" i="6" s="1"/>
  <c r="CQ22" i="6"/>
  <c r="CQ3" i="6" s="1"/>
  <c r="CP4" i="6" l="1"/>
  <c r="CQ13" i="6"/>
  <c r="CQ9" i="6"/>
  <c r="CP9" i="6" s="1"/>
  <c r="CQ12" i="6"/>
  <c r="CR14" i="6"/>
  <c r="CP14" i="6" s="1"/>
  <c r="CQ11" i="6"/>
  <c r="CP11" i="6" s="1"/>
  <c r="CR13" i="6"/>
  <c r="CR12" i="6"/>
  <c r="CR10" i="6"/>
  <c r="CP10" i="6" s="1"/>
  <c r="CP3" i="6"/>
  <c r="CR8" i="6"/>
  <c r="CQ8" i="6"/>
  <c r="CR7" i="6"/>
  <c r="CQ7" i="6"/>
  <c r="CR6" i="6"/>
  <c r="CR5" i="6"/>
  <c r="CQ5" i="6"/>
  <c r="CQ6" i="6"/>
  <c r="CP15" i="6"/>
  <c r="CP13" i="6" l="1"/>
  <c r="CP8" i="6"/>
  <c r="CP12" i="6"/>
  <c r="CP5" i="6"/>
  <c r="CP6" i="6"/>
  <c r="CP7" i="6"/>
  <c r="V25" i="6" l="1"/>
  <c r="A28" i="8" l="1"/>
  <c r="CB3" i="6"/>
  <c r="BZ3" i="6"/>
  <c r="CD3" i="6"/>
  <c r="A30" i="8" l="1"/>
  <c r="D20" i="8" s="1"/>
  <c r="CD9" i="6"/>
  <c r="CD8" i="6"/>
  <c r="CD6" i="6"/>
  <c r="CD5" i="6"/>
  <c r="V24" i="6"/>
  <c r="V23" i="6"/>
  <c r="V22" i="6"/>
  <c r="V21" i="6"/>
  <c r="V20" i="6"/>
  <c r="BL2" i="6"/>
  <c r="BM4" i="6" s="1"/>
  <c r="BG2" i="6"/>
  <c r="BD1478" i="6"/>
  <c r="BC1478" i="6"/>
  <c r="BB1478" i="6"/>
  <c r="BD1477" i="6"/>
  <c r="BC1477" i="6"/>
  <c r="BB1477" i="6"/>
  <c r="BD1476" i="6"/>
  <c r="BC1476" i="6"/>
  <c r="BB1476" i="6"/>
  <c r="BD1475" i="6"/>
  <c r="BC1475" i="6"/>
  <c r="BB1475" i="6"/>
  <c r="BD1474" i="6"/>
  <c r="BC1474" i="6"/>
  <c r="BB1474" i="6"/>
  <c r="BD1473" i="6"/>
  <c r="BC1473" i="6"/>
  <c r="BB1473" i="6"/>
  <c r="BD1472" i="6"/>
  <c r="BC1472" i="6"/>
  <c r="BB1472" i="6"/>
  <c r="BD1471" i="6"/>
  <c r="BC1471" i="6"/>
  <c r="BB1471" i="6"/>
  <c r="BD1470" i="6"/>
  <c r="BC1470" i="6"/>
  <c r="BB1470" i="6"/>
  <c r="BD1469" i="6"/>
  <c r="BC1469" i="6"/>
  <c r="BB1469" i="6"/>
  <c r="BD1468" i="6"/>
  <c r="BC1468" i="6"/>
  <c r="BB1468" i="6"/>
  <c r="BD1467" i="6"/>
  <c r="BC1467" i="6"/>
  <c r="BB1467" i="6"/>
  <c r="BD1466" i="6"/>
  <c r="BC1466" i="6"/>
  <c r="BB1466" i="6"/>
  <c r="BD1465" i="6"/>
  <c r="BC1465" i="6"/>
  <c r="BB1465" i="6"/>
  <c r="BD1464" i="6"/>
  <c r="BC1464" i="6"/>
  <c r="BB1464" i="6"/>
  <c r="BD1463" i="6"/>
  <c r="BC1463" i="6"/>
  <c r="BB1463" i="6"/>
  <c r="BD1462" i="6"/>
  <c r="BC1462" i="6"/>
  <c r="BB1462" i="6"/>
  <c r="BD1461" i="6"/>
  <c r="BC1461" i="6"/>
  <c r="BB1461" i="6"/>
  <c r="BD1460" i="6"/>
  <c r="BC1460" i="6"/>
  <c r="BB1460" i="6"/>
  <c r="BD1459" i="6"/>
  <c r="BC1459" i="6"/>
  <c r="BB1459" i="6"/>
  <c r="BD1458" i="6"/>
  <c r="BC1458" i="6"/>
  <c r="BB1458" i="6"/>
  <c r="BD1457" i="6"/>
  <c r="BC1457" i="6"/>
  <c r="BB1457" i="6"/>
  <c r="BD1456" i="6"/>
  <c r="BC1456" i="6"/>
  <c r="BB1456" i="6"/>
  <c r="BD1455" i="6"/>
  <c r="BC1455" i="6"/>
  <c r="BB1455" i="6"/>
  <c r="BD1454" i="6"/>
  <c r="BC1454" i="6"/>
  <c r="BB1454" i="6"/>
  <c r="BD1453" i="6"/>
  <c r="BC1453" i="6"/>
  <c r="BB1453" i="6"/>
  <c r="BD1452" i="6"/>
  <c r="BC1452" i="6"/>
  <c r="BB1452" i="6"/>
  <c r="BD1451" i="6"/>
  <c r="BC1451" i="6"/>
  <c r="BB1451" i="6"/>
  <c r="BD1450" i="6"/>
  <c r="BC1450" i="6"/>
  <c r="BB1450" i="6"/>
  <c r="BD1449" i="6"/>
  <c r="BC1449" i="6"/>
  <c r="BB1449" i="6"/>
  <c r="BD1448" i="6"/>
  <c r="BC1448" i="6"/>
  <c r="BB1448" i="6"/>
  <c r="BD1447" i="6"/>
  <c r="BC1447" i="6"/>
  <c r="BB1447" i="6"/>
  <c r="BD1446" i="6"/>
  <c r="BC1446" i="6"/>
  <c r="BB1446" i="6"/>
  <c r="BD1445" i="6"/>
  <c r="BC1445" i="6"/>
  <c r="BB1445" i="6"/>
  <c r="BD1444" i="6"/>
  <c r="BC1444" i="6"/>
  <c r="BB1444" i="6"/>
  <c r="BD1443" i="6"/>
  <c r="BC1443" i="6"/>
  <c r="BB1443" i="6"/>
  <c r="BD1442" i="6"/>
  <c r="BC1442" i="6"/>
  <c r="BB1442" i="6"/>
  <c r="BD1441" i="6"/>
  <c r="BC1441" i="6"/>
  <c r="BB1441" i="6"/>
  <c r="BD1440" i="6"/>
  <c r="BC1440" i="6"/>
  <c r="BB1440" i="6"/>
  <c r="BD1439" i="6"/>
  <c r="BC1439" i="6"/>
  <c r="BB1439" i="6"/>
  <c r="BD1438" i="6"/>
  <c r="BC1438" i="6"/>
  <c r="BB1438" i="6"/>
  <c r="BD1437" i="6"/>
  <c r="BC1437" i="6"/>
  <c r="BB1437" i="6"/>
  <c r="BD1436" i="6"/>
  <c r="BC1436" i="6"/>
  <c r="BB1436" i="6"/>
  <c r="BD1435" i="6"/>
  <c r="BC1435" i="6"/>
  <c r="BB1435" i="6"/>
  <c r="BD1434" i="6"/>
  <c r="BC1434" i="6"/>
  <c r="BB1434" i="6"/>
  <c r="BD1433" i="6"/>
  <c r="BC1433" i="6"/>
  <c r="BB1433" i="6"/>
  <c r="BD1432" i="6"/>
  <c r="BC1432" i="6"/>
  <c r="BB1432" i="6"/>
  <c r="BD1431" i="6"/>
  <c r="BC1431" i="6"/>
  <c r="BB1431" i="6"/>
  <c r="BD1430" i="6"/>
  <c r="BC1430" i="6"/>
  <c r="BB1430" i="6"/>
  <c r="BD1429" i="6"/>
  <c r="BC1429" i="6"/>
  <c r="BB1429" i="6"/>
  <c r="BD1428" i="6"/>
  <c r="BC1428" i="6"/>
  <c r="BB1428" i="6"/>
  <c r="BD1427" i="6"/>
  <c r="BC1427" i="6"/>
  <c r="BB1427" i="6"/>
  <c r="BD1426" i="6"/>
  <c r="BC1426" i="6"/>
  <c r="BB1426" i="6"/>
  <c r="BD1425" i="6"/>
  <c r="BC1425" i="6"/>
  <c r="BB1425" i="6"/>
  <c r="BD1424" i="6"/>
  <c r="BC1424" i="6"/>
  <c r="BB1424" i="6"/>
  <c r="BD1423" i="6"/>
  <c r="BC1423" i="6"/>
  <c r="BB1423" i="6"/>
  <c r="BD1422" i="6"/>
  <c r="BC1422" i="6"/>
  <c r="BB1422" i="6"/>
  <c r="BD1421" i="6"/>
  <c r="BC1421" i="6"/>
  <c r="BB1421" i="6"/>
  <c r="BD1420" i="6"/>
  <c r="BC1420" i="6"/>
  <c r="BB1420" i="6"/>
  <c r="BD1419" i="6"/>
  <c r="BC1419" i="6"/>
  <c r="BB1419" i="6"/>
  <c r="BD1418" i="6"/>
  <c r="BC1418" i="6"/>
  <c r="BB1418" i="6"/>
  <c r="BD1417" i="6"/>
  <c r="BC1417" i="6"/>
  <c r="BB1417" i="6"/>
  <c r="BD1416" i="6"/>
  <c r="BC1416" i="6"/>
  <c r="BB1416" i="6"/>
  <c r="BD1415" i="6"/>
  <c r="BC1415" i="6"/>
  <c r="BB1415" i="6"/>
  <c r="BD1414" i="6"/>
  <c r="BC1414" i="6"/>
  <c r="BB1414" i="6"/>
  <c r="BD1413" i="6"/>
  <c r="BC1413" i="6"/>
  <c r="BB1413" i="6"/>
  <c r="BD1412" i="6"/>
  <c r="BC1412" i="6"/>
  <c r="BB1412" i="6"/>
  <c r="BD1411" i="6"/>
  <c r="BC1411" i="6"/>
  <c r="BB1411" i="6"/>
  <c r="BD1410" i="6"/>
  <c r="BC1410" i="6"/>
  <c r="BB1410" i="6"/>
  <c r="BD1409" i="6"/>
  <c r="BC1409" i="6"/>
  <c r="BB1409" i="6"/>
  <c r="BD1408" i="6"/>
  <c r="BC1408" i="6"/>
  <c r="BB1408" i="6"/>
  <c r="BD1407" i="6"/>
  <c r="BC1407" i="6"/>
  <c r="BB1407" i="6"/>
  <c r="BD1406" i="6"/>
  <c r="BC1406" i="6"/>
  <c r="BB1406" i="6"/>
  <c r="BD1405" i="6"/>
  <c r="BC1405" i="6"/>
  <c r="BB1405" i="6"/>
  <c r="BD1404" i="6"/>
  <c r="BC1404" i="6"/>
  <c r="BB1404" i="6"/>
  <c r="BD1403" i="6"/>
  <c r="BC1403" i="6"/>
  <c r="BB1403" i="6"/>
  <c r="BD1402" i="6"/>
  <c r="BC1402" i="6"/>
  <c r="BB1402" i="6"/>
  <c r="BD1401" i="6"/>
  <c r="BC1401" i="6"/>
  <c r="BB1401" i="6"/>
  <c r="BD1400" i="6"/>
  <c r="BC1400" i="6"/>
  <c r="BB1400" i="6"/>
  <c r="BD1399" i="6"/>
  <c r="BC1399" i="6"/>
  <c r="BB1399" i="6"/>
  <c r="BD1398" i="6"/>
  <c r="BC1398" i="6"/>
  <c r="BB1398" i="6"/>
  <c r="BD1397" i="6"/>
  <c r="BC1397" i="6"/>
  <c r="BB1397" i="6"/>
  <c r="BD1396" i="6"/>
  <c r="BC1396" i="6"/>
  <c r="BB1396" i="6"/>
  <c r="BD1395" i="6"/>
  <c r="BC1395" i="6"/>
  <c r="BB1395" i="6"/>
  <c r="BD1394" i="6"/>
  <c r="BC1394" i="6"/>
  <c r="BB1394" i="6"/>
  <c r="BD1393" i="6"/>
  <c r="BC1393" i="6"/>
  <c r="BB1393" i="6"/>
  <c r="BD1392" i="6"/>
  <c r="BC1392" i="6"/>
  <c r="BB1392" i="6"/>
  <c r="BD1391" i="6"/>
  <c r="BC1391" i="6"/>
  <c r="BB1391" i="6"/>
  <c r="BD1390" i="6"/>
  <c r="BC1390" i="6"/>
  <c r="BB1390" i="6"/>
  <c r="BD1389" i="6"/>
  <c r="BC1389" i="6"/>
  <c r="BB1389" i="6"/>
  <c r="BD1388" i="6"/>
  <c r="BC1388" i="6"/>
  <c r="BB1388" i="6"/>
  <c r="BD1387" i="6"/>
  <c r="BC1387" i="6"/>
  <c r="BB1387" i="6"/>
  <c r="BD1386" i="6"/>
  <c r="BC1386" i="6"/>
  <c r="BB1386" i="6"/>
  <c r="BD1385" i="6"/>
  <c r="BC1385" i="6"/>
  <c r="BB1385" i="6"/>
  <c r="BD1384" i="6"/>
  <c r="BC1384" i="6"/>
  <c r="BB1384" i="6"/>
  <c r="BD1383" i="6"/>
  <c r="BC1383" i="6"/>
  <c r="BB1383" i="6"/>
  <c r="BD1382" i="6"/>
  <c r="BC1382" i="6"/>
  <c r="BB1382" i="6"/>
  <c r="BD1381" i="6"/>
  <c r="BC1381" i="6"/>
  <c r="BB1381" i="6"/>
  <c r="BD1380" i="6"/>
  <c r="BC1380" i="6"/>
  <c r="BB1380" i="6"/>
  <c r="BD1379" i="6"/>
  <c r="BC1379" i="6"/>
  <c r="BB1379" i="6"/>
  <c r="BD1378" i="6"/>
  <c r="BC1378" i="6"/>
  <c r="BB1378" i="6"/>
  <c r="BD1377" i="6"/>
  <c r="BC1377" i="6"/>
  <c r="BB1377" i="6"/>
  <c r="BD1376" i="6"/>
  <c r="BC1376" i="6"/>
  <c r="BB1376" i="6"/>
  <c r="BD1375" i="6"/>
  <c r="BC1375" i="6"/>
  <c r="BB1375" i="6"/>
  <c r="BD1374" i="6"/>
  <c r="BC1374" i="6"/>
  <c r="BB1374" i="6"/>
  <c r="BD1373" i="6"/>
  <c r="BC1373" i="6"/>
  <c r="BB1373" i="6"/>
  <c r="BD1372" i="6"/>
  <c r="BC1372" i="6"/>
  <c r="BB1372" i="6"/>
  <c r="BD1371" i="6"/>
  <c r="BC1371" i="6"/>
  <c r="BB1371" i="6"/>
  <c r="BD1370" i="6"/>
  <c r="BC1370" i="6"/>
  <c r="BB1370" i="6"/>
  <c r="BD1369" i="6"/>
  <c r="BC1369" i="6"/>
  <c r="BB1369" i="6"/>
  <c r="BD1368" i="6"/>
  <c r="BC1368" i="6"/>
  <c r="BB1368" i="6"/>
  <c r="BD1367" i="6"/>
  <c r="BC1367" i="6"/>
  <c r="BB1367" i="6"/>
  <c r="BD1366" i="6"/>
  <c r="BC1366" i="6"/>
  <c r="BB1366" i="6"/>
  <c r="BD1365" i="6"/>
  <c r="BC1365" i="6"/>
  <c r="BB1365" i="6"/>
  <c r="BD1364" i="6"/>
  <c r="BC1364" i="6"/>
  <c r="BB1364" i="6"/>
  <c r="BD1363" i="6"/>
  <c r="BC1363" i="6"/>
  <c r="BB1363" i="6"/>
  <c r="BD1362" i="6"/>
  <c r="BC1362" i="6"/>
  <c r="BB1362" i="6"/>
  <c r="BD1361" i="6"/>
  <c r="BC1361" i="6"/>
  <c r="BB1361" i="6"/>
  <c r="BD1360" i="6"/>
  <c r="BC1360" i="6"/>
  <c r="BB1360" i="6"/>
  <c r="BD1359" i="6"/>
  <c r="BC1359" i="6"/>
  <c r="BB1359" i="6"/>
  <c r="BD1358" i="6"/>
  <c r="BC1358" i="6"/>
  <c r="BB1358" i="6"/>
  <c r="BD1357" i="6"/>
  <c r="BC1357" i="6"/>
  <c r="BB1357" i="6"/>
  <c r="BD1356" i="6"/>
  <c r="BC1356" i="6"/>
  <c r="BB1356" i="6"/>
  <c r="BD1355" i="6"/>
  <c r="BC1355" i="6"/>
  <c r="BB1355" i="6"/>
  <c r="BD1354" i="6"/>
  <c r="BC1354" i="6"/>
  <c r="BB1354" i="6"/>
  <c r="BD1353" i="6"/>
  <c r="BC1353" i="6"/>
  <c r="BB1353" i="6"/>
  <c r="BD1352" i="6"/>
  <c r="BC1352" i="6"/>
  <c r="BB1352" i="6"/>
  <c r="BD1351" i="6"/>
  <c r="BC1351" i="6"/>
  <c r="BB1351" i="6"/>
  <c r="BD1350" i="6"/>
  <c r="BC1350" i="6"/>
  <c r="BB1350" i="6"/>
  <c r="BD1349" i="6"/>
  <c r="BC1349" i="6"/>
  <c r="BB1349" i="6"/>
  <c r="BD1348" i="6"/>
  <c r="BC1348" i="6"/>
  <c r="BB1348" i="6"/>
  <c r="BD1347" i="6"/>
  <c r="BC1347" i="6"/>
  <c r="BB1347" i="6"/>
  <c r="BD1346" i="6"/>
  <c r="BC1346" i="6"/>
  <c r="BB1346" i="6"/>
  <c r="BD1345" i="6"/>
  <c r="BC1345" i="6"/>
  <c r="BB1345" i="6"/>
  <c r="BD1344" i="6"/>
  <c r="BC1344" i="6"/>
  <c r="BB1344" i="6"/>
  <c r="BD1343" i="6"/>
  <c r="BC1343" i="6"/>
  <c r="BB1343" i="6"/>
  <c r="BD1342" i="6"/>
  <c r="BC1342" i="6"/>
  <c r="BB1342" i="6"/>
  <c r="BD1341" i="6"/>
  <c r="BC1341" i="6"/>
  <c r="BB1341" i="6"/>
  <c r="BD1340" i="6"/>
  <c r="BC1340" i="6"/>
  <c r="BB1340" i="6"/>
  <c r="BD1339" i="6"/>
  <c r="BC1339" i="6"/>
  <c r="BB1339" i="6"/>
  <c r="BD1338" i="6"/>
  <c r="BC1338" i="6"/>
  <c r="BB1338" i="6"/>
  <c r="BD1337" i="6"/>
  <c r="BC1337" i="6"/>
  <c r="BB1337" i="6"/>
  <c r="BD1336" i="6"/>
  <c r="BC1336" i="6"/>
  <c r="BB1336" i="6"/>
  <c r="BD1335" i="6"/>
  <c r="BC1335" i="6"/>
  <c r="BB1335" i="6"/>
  <c r="BD1334" i="6"/>
  <c r="BC1334" i="6"/>
  <c r="BB1334" i="6"/>
  <c r="BD1333" i="6"/>
  <c r="BC1333" i="6"/>
  <c r="BB1333" i="6"/>
  <c r="BD1332" i="6"/>
  <c r="BC1332" i="6"/>
  <c r="BB1332" i="6"/>
  <c r="BD1331" i="6"/>
  <c r="BC1331" i="6"/>
  <c r="BB1331" i="6"/>
  <c r="BD1330" i="6"/>
  <c r="BC1330" i="6"/>
  <c r="BB1330" i="6"/>
  <c r="BD1329" i="6"/>
  <c r="BC1329" i="6"/>
  <c r="BB1329" i="6"/>
  <c r="BD1328" i="6"/>
  <c r="BC1328" i="6"/>
  <c r="BB1328" i="6"/>
  <c r="BD1327" i="6"/>
  <c r="BC1327" i="6"/>
  <c r="BB1327" i="6"/>
  <c r="BD1326" i="6"/>
  <c r="BC1326" i="6"/>
  <c r="BB1326" i="6"/>
  <c r="BD1325" i="6"/>
  <c r="BC1325" i="6"/>
  <c r="BB1325" i="6"/>
  <c r="BD1324" i="6"/>
  <c r="BC1324" i="6"/>
  <c r="BB1324" i="6"/>
  <c r="BD1323" i="6"/>
  <c r="BC1323" i="6"/>
  <c r="BB1323" i="6"/>
  <c r="BD1322" i="6"/>
  <c r="BC1322" i="6"/>
  <c r="BB1322" i="6"/>
  <c r="BD1321" i="6"/>
  <c r="BC1321" i="6"/>
  <c r="BB1321" i="6"/>
  <c r="BD1320" i="6"/>
  <c r="BC1320" i="6"/>
  <c r="BB1320" i="6"/>
  <c r="BD1319" i="6"/>
  <c r="BC1319" i="6"/>
  <c r="BB1319" i="6"/>
  <c r="BD1318" i="6"/>
  <c r="BC1318" i="6"/>
  <c r="BB1318" i="6"/>
  <c r="BD1317" i="6"/>
  <c r="BC1317" i="6"/>
  <c r="BB1317" i="6"/>
  <c r="BD1316" i="6"/>
  <c r="BC1316" i="6"/>
  <c r="BB1316" i="6"/>
  <c r="BD1315" i="6"/>
  <c r="BC1315" i="6"/>
  <c r="BB1315" i="6"/>
  <c r="BD1314" i="6"/>
  <c r="BC1314" i="6"/>
  <c r="BB1314" i="6"/>
  <c r="BD1313" i="6"/>
  <c r="BC1313" i="6"/>
  <c r="BB1313" i="6"/>
  <c r="BD1312" i="6"/>
  <c r="BC1312" i="6"/>
  <c r="BB1312" i="6"/>
  <c r="BD1311" i="6"/>
  <c r="BC1311" i="6"/>
  <c r="BB1311" i="6"/>
  <c r="BD1310" i="6"/>
  <c r="BC1310" i="6"/>
  <c r="BB1310" i="6"/>
  <c r="BD1309" i="6"/>
  <c r="BC1309" i="6"/>
  <c r="BB1309" i="6"/>
  <c r="BD1308" i="6"/>
  <c r="BC1308" i="6"/>
  <c r="BB1308" i="6"/>
  <c r="BD1307" i="6"/>
  <c r="BC1307" i="6"/>
  <c r="BB1307" i="6"/>
  <c r="BD1306" i="6"/>
  <c r="BC1306" i="6"/>
  <c r="BB1306" i="6"/>
  <c r="BD1305" i="6"/>
  <c r="BC1305" i="6"/>
  <c r="BB1305" i="6"/>
  <c r="BD1304" i="6"/>
  <c r="BC1304" i="6"/>
  <c r="BB1304" i="6"/>
  <c r="BD1303" i="6"/>
  <c r="BC1303" i="6"/>
  <c r="BB1303" i="6"/>
  <c r="BD1302" i="6"/>
  <c r="BC1302" i="6"/>
  <c r="BB1302" i="6"/>
  <c r="BD1301" i="6"/>
  <c r="BC1301" i="6"/>
  <c r="BB1301" i="6"/>
  <c r="BD1300" i="6"/>
  <c r="BC1300" i="6"/>
  <c r="BB1300" i="6"/>
  <c r="BD1299" i="6"/>
  <c r="BC1299" i="6"/>
  <c r="BB1299" i="6"/>
  <c r="BD1298" i="6"/>
  <c r="BC1298" i="6"/>
  <c r="BB1298" i="6"/>
  <c r="BD1297" i="6"/>
  <c r="BC1297" i="6"/>
  <c r="BB1297" i="6"/>
  <c r="BD1296" i="6"/>
  <c r="BC1296" i="6"/>
  <c r="BB1296" i="6"/>
  <c r="BD1295" i="6"/>
  <c r="BC1295" i="6"/>
  <c r="BB1295" i="6"/>
  <c r="BD1294" i="6"/>
  <c r="BC1294" i="6"/>
  <c r="BB1294" i="6"/>
  <c r="BD1293" i="6"/>
  <c r="BC1293" i="6"/>
  <c r="BB1293" i="6"/>
  <c r="BD1292" i="6"/>
  <c r="BC1292" i="6"/>
  <c r="BB1292" i="6"/>
  <c r="BD1291" i="6"/>
  <c r="BC1291" i="6"/>
  <c r="BB1291" i="6"/>
  <c r="BD1290" i="6"/>
  <c r="BC1290" i="6"/>
  <c r="BB1290" i="6"/>
  <c r="BD1289" i="6"/>
  <c r="BC1289" i="6"/>
  <c r="BB1289" i="6"/>
  <c r="BD1288" i="6"/>
  <c r="BC1288" i="6"/>
  <c r="BB1288" i="6"/>
  <c r="BD1287" i="6"/>
  <c r="BC1287" i="6"/>
  <c r="BB1287" i="6"/>
  <c r="BD1286" i="6"/>
  <c r="BC1286" i="6"/>
  <c r="BB1286" i="6"/>
  <c r="BD1285" i="6"/>
  <c r="BC1285" i="6"/>
  <c r="BB1285" i="6"/>
  <c r="BD1284" i="6"/>
  <c r="BC1284" i="6"/>
  <c r="BB1284" i="6"/>
  <c r="BD1283" i="6"/>
  <c r="BC1283" i="6"/>
  <c r="BB1283" i="6"/>
  <c r="BD1282" i="6"/>
  <c r="BC1282" i="6"/>
  <c r="BB1282" i="6"/>
  <c r="BD1281" i="6"/>
  <c r="BC1281" i="6"/>
  <c r="BB1281" i="6"/>
  <c r="BD1280" i="6"/>
  <c r="BC1280" i="6"/>
  <c r="BB1280" i="6"/>
  <c r="BD1279" i="6"/>
  <c r="BC1279" i="6"/>
  <c r="BB1279" i="6"/>
  <c r="BD1278" i="6"/>
  <c r="BC1278" i="6"/>
  <c r="BB1278" i="6"/>
  <c r="BD1277" i="6"/>
  <c r="BC1277" i="6"/>
  <c r="BB1277" i="6"/>
  <c r="BD1276" i="6"/>
  <c r="BC1276" i="6"/>
  <c r="BB1276" i="6"/>
  <c r="BD1275" i="6"/>
  <c r="BC1275" i="6"/>
  <c r="BB1275" i="6"/>
  <c r="BD1274" i="6"/>
  <c r="BC1274" i="6"/>
  <c r="BB1274" i="6"/>
  <c r="BD1273" i="6"/>
  <c r="BC1273" i="6"/>
  <c r="BB1273" i="6"/>
  <c r="BD1272" i="6"/>
  <c r="BC1272" i="6"/>
  <c r="BB1272" i="6"/>
  <c r="BD1271" i="6"/>
  <c r="BC1271" i="6"/>
  <c r="BB1271" i="6"/>
  <c r="BD1270" i="6"/>
  <c r="BC1270" i="6"/>
  <c r="BB1270" i="6"/>
  <c r="BD1269" i="6"/>
  <c r="BC1269" i="6"/>
  <c r="BB1269" i="6"/>
  <c r="BD1268" i="6"/>
  <c r="BC1268" i="6"/>
  <c r="BB1268" i="6"/>
  <c r="BD1267" i="6"/>
  <c r="BC1267" i="6"/>
  <c r="BB1267" i="6"/>
  <c r="BD1266" i="6"/>
  <c r="BC1266" i="6"/>
  <c r="BB1266" i="6"/>
  <c r="BD1265" i="6"/>
  <c r="BC1265" i="6"/>
  <c r="BB1265" i="6"/>
  <c r="BD1264" i="6"/>
  <c r="BC1264" i="6"/>
  <c r="BB1264" i="6"/>
  <c r="BD1263" i="6"/>
  <c r="BC1263" i="6"/>
  <c r="BB1263" i="6"/>
  <c r="BD1262" i="6"/>
  <c r="BC1262" i="6"/>
  <c r="BB1262" i="6"/>
  <c r="BD1261" i="6"/>
  <c r="BC1261" i="6"/>
  <c r="BB1261" i="6"/>
  <c r="BD1260" i="6"/>
  <c r="BC1260" i="6"/>
  <c r="BB1260" i="6"/>
  <c r="BD1259" i="6"/>
  <c r="BC1259" i="6"/>
  <c r="BB1259" i="6"/>
  <c r="BD1258" i="6"/>
  <c r="BC1258" i="6"/>
  <c r="BB1258" i="6"/>
  <c r="BD1257" i="6"/>
  <c r="BC1257" i="6"/>
  <c r="BB1257" i="6"/>
  <c r="BD1256" i="6"/>
  <c r="BC1256" i="6"/>
  <c r="BB1256" i="6"/>
  <c r="BD1255" i="6"/>
  <c r="BC1255" i="6"/>
  <c r="BB1255" i="6"/>
  <c r="BD1254" i="6"/>
  <c r="BC1254" i="6"/>
  <c r="BB1254" i="6"/>
  <c r="BD1253" i="6"/>
  <c r="BC1253" i="6"/>
  <c r="BB1253" i="6"/>
  <c r="BD1252" i="6"/>
  <c r="BC1252" i="6"/>
  <c r="BB1252" i="6"/>
  <c r="BD1251" i="6"/>
  <c r="BC1251" i="6"/>
  <c r="BB1251" i="6"/>
  <c r="BD1250" i="6"/>
  <c r="BC1250" i="6"/>
  <c r="BB1250" i="6"/>
  <c r="BD1249" i="6"/>
  <c r="BC1249" i="6"/>
  <c r="BB1249" i="6"/>
  <c r="BD1248" i="6"/>
  <c r="BC1248" i="6"/>
  <c r="BB1248" i="6"/>
  <c r="BD1247" i="6"/>
  <c r="BC1247" i="6"/>
  <c r="BB1247" i="6"/>
  <c r="BD1246" i="6"/>
  <c r="BC1246" i="6"/>
  <c r="BB1246" i="6"/>
  <c r="BD1245" i="6"/>
  <c r="BC1245" i="6"/>
  <c r="BB1245" i="6"/>
  <c r="BD1244" i="6"/>
  <c r="BC1244" i="6"/>
  <c r="BB1244" i="6"/>
  <c r="BD1243" i="6"/>
  <c r="BC1243" i="6"/>
  <c r="BB1243" i="6"/>
  <c r="BD1242" i="6"/>
  <c r="BC1242" i="6"/>
  <c r="BB1242" i="6"/>
  <c r="BD1241" i="6"/>
  <c r="BC1241" i="6"/>
  <c r="BB1241" i="6"/>
  <c r="BD1240" i="6"/>
  <c r="BC1240" i="6"/>
  <c r="BB1240" i="6"/>
  <c r="BD1239" i="6"/>
  <c r="BC1239" i="6"/>
  <c r="BB1239" i="6"/>
  <c r="BD1238" i="6"/>
  <c r="BC1238" i="6"/>
  <c r="BB1238" i="6"/>
  <c r="BD1237" i="6"/>
  <c r="BC1237" i="6"/>
  <c r="BB1237" i="6"/>
  <c r="BD1236" i="6"/>
  <c r="BC1236" i="6"/>
  <c r="BB1236" i="6"/>
  <c r="BD1235" i="6"/>
  <c r="BC1235" i="6"/>
  <c r="BB1235" i="6"/>
  <c r="BD1234" i="6"/>
  <c r="BC1234" i="6"/>
  <c r="BB1234" i="6"/>
  <c r="BD1233" i="6"/>
  <c r="BC1233" i="6"/>
  <c r="BB1233" i="6"/>
  <c r="BD1232" i="6"/>
  <c r="BC1232" i="6"/>
  <c r="BB1232" i="6"/>
  <c r="BD1231" i="6"/>
  <c r="BC1231" i="6"/>
  <c r="BB1231" i="6"/>
  <c r="BD1230" i="6"/>
  <c r="BC1230" i="6"/>
  <c r="BB1230" i="6"/>
  <c r="BD1229" i="6"/>
  <c r="BC1229" i="6"/>
  <c r="BB1229" i="6"/>
  <c r="BD1228" i="6"/>
  <c r="BC1228" i="6"/>
  <c r="BB1228" i="6"/>
  <c r="BD1227" i="6"/>
  <c r="BC1227" i="6"/>
  <c r="BB1227" i="6"/>
  <c r="BD1226" i="6"/>
  <c r="BC1226" i="6"/>
  <c r="BB1226" i="6"/>
  <c r="BD1225" i="6"/>
  <c r="BC1225" i="6"/>
  <c r="BB1225" i="6"/>
  <c r="BD1224" i="6"/>
  <c r="BC1224" i="6"/>
  <c r="BB1224" i="6"/>
  <c r="BD1223" i="6"/>
  <c r="BC1223" i="6"/>
  <c r="BB1223" i="6"/>
  <c r="BD1222" i="6"/>
  <c r="BC1222" i="6"/>
  <c r="BB1222" i="6"/>
  <c r="BD1221" i="6"/>
  <c r="BC1221" i="6"/>
  <c r="BB1221" i="6"/>
  <c r="BD1220" i="6"/>
  <c r="BC1220" i="6"/>
  <c r="BB1220" i="6"/>
  <c r="BD1219" i="6"/>
  <c r="BC1219" i="6"/>
  <c r="BB1219" i="6"/>
  <c r="BD1218" i="6"/>
  <c r="BC1218" i="6"/>
  <c r="BB1218" i="6"/>
  <c r="BD1217" i="6"/>
  <c r="BC1217" i="6"/>
  <c r="BB1217" i="6"/>
  <c r="BD1216" i="6"/>
  <c r="BC1216" i="6"/>
  <c r="BB1216" i="6"/>
  <c r="BD1215" i="6"/>
  <c r="BC1215" i="6"/>
  <c r="BB1215" i="6"/>
  <c r="BD1214" i="6"/>
  <c r="BC1214" i="6"/>
  <c r="BB1214" i="6"/>
  <c r="BD1213" i="6"/>
  <c r="BC1213" i="6"/>
  <c r="BB1213" i="6"/>
  <c r="BD1212" i="6"/>
  <c r="BC1212" i="6"/>
  <c r="BB1212" i="6"/>
  <c r="BD1211" i="6"/>
  <c r="BC1211" i="6"/>
  <c r="BB1211" i="6"/>
  <c r="BD1210" i="6"/>
  <c r="BC1210" i="6"/>
  <c r="BB1210" i="6"/>
  <c r="BD1209" i="6"/>
  <c r="BC1209" i="6"/>
  <c r="BB1209" i="6"/>
  <c r="BD1208" i="6"/>
  <c r="BC1208" i="6"/>
  <c r="BB1208" i="6"/>
  <c r="BD1207" i="6"/>
  <c r="BC1207" i="6"/>
  <c r="BB1207" i="6"/>
  <c r="BD1206" i="6"/>
  <c r="BC1206" i="6"/>
  <c r="BB1206" i="6"/>
  <c r="BD1205" i="6"/>
  <c r="BC1205" i="6"/>
  <c r="BB1205" i="6"/>
  <c r="BD1204" i="6"/>
  <c r="BC1204" i="6"/>
  <c r="BB1204" i="6"/>
  <c r="BD1203" i="6"/>
  <c r="BC1203" i="6"/>
  <c r="BB1203" i="6"/>
  <c r="BD1202" i="6"/>
  <c r="BC1202" i="6"/>
  <c r="BB1202" i="6"/>
  <c r="BD1201" i="6"/>
  <c r="BC1201" i="6"/>
  <c r="BB1201" i="6"/>
  <c r="BD1200" i="6"/>
  <c r="BC1200" i="6"/>
  <c r="BB1200" i="6"/>
  <c r="BD1199" i="6"/>
  <c r="BC1199" i="6"/>
  <c r="BB1199" i="6"/>
  <c r="BD1198" i="6"/>
  <c r="BC1198" i="6"/>
  <c r="BB1198" i="6"/>
  <c r="BD1197" i="6"/>
  <c r="BC1197" i="6"/>
  <c r="BB1197" i="6"/>
  <c r="BD1196" i="6"/>
  <c r="BC1196" i="6"/>
  <c r="BB1196" i="6"/>
  <c r="BD1195" i="6"/>
  <c r="BC1195" i="6"/>
  <c r="BB1195" i="6"/>
  <c r="BD1194" i="6"/>
  <c r="BC1194" i="6"/>
  <c r="BB1194" i="6"/>
  <c r="BD1193" i="6"/>
  <c r="BC1193" i="6"/>
  <c r="BB1193" i="6"/>
  <c r="BD1192" i="6"/>
  <c r="BC1192" i="6"/>
  <c r="BB1192" i="6"/>
  <c r="BD1191" i="6"/>
  <c r="BC1191" i="6"/>
  <c r="BB1191" i="6"/>
  <c r="BD1190" i="6"/>
  <c r="BC1190" i="6"/>
  <c r="BB1190" i="6"/>
  <c r="BD1189" i="6"/>
  <c r="BC1189" i="6"/>
  <c r="BB1189" i="6"/>
  <c r="BD1188" i="6"/>
  <c r="BC1188" i="6"/>
  <c r="BB1188" i="6"/>
  <c r="BD1187" i="6"/>
  <c r="BC1187" i="6"/>
  <c r="BB1187" i="6"/>
  <c r="BD1186" i="6"/>
  <c r="BC1186" i="6"/>
  <c r="BB1186" i="6"/>
  <c r="BD1185" i="6"/>
  <c r="BC1185" i="6"/>
  <c r="BB1185" i="6"/>
  <c r="BD1184" i="6"/>
  <c r="BC1184" i="6"/>
  <c r="BB1184" i="6"/>
  <c r="BD1183" i="6"/>
  <c r="BC1183" i="6"/>
  <c r="BB1183" i="6"/>
  <c r="BD1182" i="6"/>
  <c r="BC1182" i="6"/>
  <c r="BB1182" i="6"/>
  <c r="BD1181" i="6"/>
  <c r="BC1181" i="6"/>
  <c r="BB1181" i="6"/>
  <c r="BD1180" i="6"/>
  <c r="BC1180" i="6"/>
  <c r="BB1180" i="6"/>
  <c r="BD1179" i="6"/>
  <c r="BC1179" i="6"/>
  <c r="BB1179" i="6"/>
  <c r="BD1178" i="6"/>
  <c r="BC1178" i="6"/>
  <c r="BB1178" i="6"/>
  <c r="BD1177" i="6"/>
  <c r="BC1177" i="6"/>
  <c r="BB1177" i="6"/>
  <c r="BD1176" i="6"/>
  <c r="BC1176" i="6"/>
  <c r="BB1176" i="6"/>
  <c r="BD1175" i="6"/>
  <c r="BC1175" i="6"/>
  <c r="BB1175" i="6"/>
  <c r="BD1174" i="6"/>
  <c r="BC1174" i="6"/>
  <c r="BB1174" i="6"/>
  <c r="BD1173" i="6"/>
  <c r="BC1173" i="6"/>
  <c r="BB1173" i="6"/>
  <c r="BD1172" i="6"/>
  <c r="BC1172" i="6"/>
  <c r="BB1172" i="6"/>
  <c r="BD1171" i="6"/>
  <c r="BC1171" i="6"/>
  <c r="BB1171" i="6"/>
  <c r="BD1170" i="6"/>
  <c r="BC1170" i="6"/>
  <c r="BB1170" i="6"/>
  <c r="BD1169" i="6"/>
  <c r="BC1169" i="6"/>
  <c r="BB1169" i="6"/>
  <c r="BD1168" i="6"/>
  <c r="BC1168" i="6"/>
  <c r="BB1168" i="6"/>
  <c r="BD1167" i="6"/>
  <c r="BC1167" i="6"/>
  <c r="BB1167" i="6"/>
  <c r="BD1166" i="6"/>
  <c r="BC1166" i="6"/>
  <c r="BB1166" i="6"/>
  <c r="BD1165" i="6"/>
  <c r="BC1165" i="6"/>
  <c r="BB1165" i="6"/>
  <c r="BD1164" i="6"/>
  <c r="BC1164" i="6"/>
  <c r="BB1164" i="6"/>
  <c r="BD1163" i="6"/>
  <c r="BC1163" i="6"/>
  <c r="BB1163" i="6"/>
  <c r="BD1162" i="6"/>
  <c r="BC1162" i="6"/>
  <c r="BB1162" i="6"/>
  <c r="BD1161" i="6"/>
  <c r="BC1161" i="6"/>
  <c r="BB1161" i="6"/>
  <c r="BD1160" i="6"/>
  <c r="BC1160" i="6"/>
  <c r="BB1160" i="6"/>
  <c r="BD1159" i="6"/>
  <c r="BC1159" i="6"/>
  <c r="BB1159" i="6"/>
  <c r="BD1158" i="6"/>
  <c r="BC1158" i="6"/>
  <c r="BB1158" i="6"/>
  <c r="BD1157" i="6"/>
  <c r="BC1157" i="6"/>
  <c r="BB1157" i="6"/>
  <c r="BD1156" i="6"/>
  <c r="BC1156" i="6"/>
  <c r="BB1156" i="6"/>
  <c r="BD1155" i="6"/>
  <c r="BC1155" i="6"/>
  <c r="BB1155" i="6"/>
  <c r="BD1154" i="6"/>
  <c r="BC1154" i="6"/>
  <c r="BB1154" i="6"/>
  <c r="BD1153" i="6"/>
  <c r="BC1153" i="6"/>
  <c r="BB1153" i="6"/>
  <c r="BD1152" i="6"/>
  <c r="BC1152" i="6"/>
  <c r="BB1152" i="6"/>
  <c r="BD1151" i="6"/>
  <c r="BC1151" i="6"/>
  <c r="BB1151" i="6"/>
  <c r="BD1150" i="6"/>
  <c r="BC1150" i="6"/>
  <c r="BB1150" i="6"/>
  <c r="BD1149" i="6"/>
  <c r="BC1149" i="6"/>
  <c r="BB1149" i="6"/>
  <c r="BD1148" i="6"/>
  <c r="BC1148" i="6"/>
  <c r="BB1148" i="6"/>
  <c r="BD1147" i="6"/>
  <c r="BC1147" i="6"/>
  <c r="BB1147" i="6"/>
  <c r="BD1146" i="6"/>
  <c r="BC1146" i="6"/>
  <c r="BB1146" i="6"/>
  <c r="BD1145" i="6"/>
  <c r="BC1145" i="6"/>
  <c r="BB1145" i="6"/>
  <c r="BD1144" i="6"/>
  <c r="BC1144" i="6"/>
  <c r="BB1144" i="6"/>
  <c r="BD1143" i="6"/>
  <c r="BC1143" i="6"/>
  <c r="BB1143" i="6"/>
  <c r="BD1142" i="6"/>
  <c r="BC1142" i="6"/>
  <c r="BB1142" i="6"/>
  <c r="BD1141" i="6"/>
  <c r="BC1141" i="6"/>
  <c r="BB1141" i="6"/>
  <c r="BD1140" i="6"/>
  <c r="BC1140" i="6"/>
  <c r="BB1140" i="6"/>
  <c r="BD1139" i="6"/>
  <c r="BC1139" i="6"/>
  <c r="BB1139" i="6"/>
  <c r="BD1138" i="6"/>
  <c r="BC1138" i="6"/>
  <c r="BB1138" i="6"/>
  <c r="BD1137" i="6"/>
  <c r="BC1137" i="6"/>
  <c r="BB1137" i="6"/>
  <c r="BD1136" i="6"/>
  <c r="BC1136" i="6"/>
  <c r="BB1136" i="6"/>
  <c r="BD1135" i="6"/>
  <c r="BC1135" i="6"/>
  <c r="BB1135" i="6"/>
  <c r="BD1134" i="6"/>
  <c r="BC1134" i="6"/>
  <c r="BB1134" i="6"/>
  <c r="BD1133" i="6"/>
  <c r="BC1133" i="6"/>
  <c r="BB1133" i="6"/>
  <c r="BD1132" i="6"/>
  <c r="BC1132" i="6"/>
  <c r="BB1132" i="6"/>
  <c r="BD1131" i="6"/>
  <c r="BC1131" i="6"/>
  <c r="BB1131" i="6"/>
  <c r="BD1130" i="6"/>
  <c r="BC1130" i="6"/>
  <c r="BB1130" i="6"/>
  <c r="BD1129" i="6"/>
  <c r="BC1129" i="6"/>
  <c r="BB1129" i="6"/>
  <c r="BD1128" i="6"/>
  <c r="BC1128" i="6"/>
  <c r="BB1128" i="6"/>
  <c r="BD1127" i="6"/>
  <c r="BC1127" i="6"/>
  <c r="BB1127" i="6"/>
  <c r="BD1126" i="6"/>
  <c r="BC1126" i="6"/>
  <c r="BB1126" i="6"/>
  <c r="BD1125" i="6"/>
  <c r="BC1125" i="6"/>
  <c r="BB1125" i="6"/>
  <c r="BD1124" i="6"/>
  <c r="BC1124" i="6"/>
  <c r="BB1124" i="6"/>
  <c r="BD1123" i="6"/>
  <c r="BC1123" i="6"/>
  <c r="BB1123" i="6"/>
  <c r="BD1122" i="6"/>
  <c r="BC1122" i="6"/>
  <c r="BB1122" i="6"/>
  <c r="BD1121" i="6"/>
  <c r="BC1121" i="6"/>
  <c r="BB1121" i="6"/>
  <c r="BD1120" i="6"/>
  <c r="BC1120" i="6"/>
  <c r="BB1120" i="6"/>
  <c r="BD1119" i="6"/>
  <c r="BC1119" i="6"/>
  <c r="BB1119" i="6"/>
  <c r="BD1118" i="6"/>
  <c r="BC1118" i="6"/>
  <c r="BB1118" i="6"/>
  <c r="BD1117" i="6"/>
  <c r="BC1117" i="6"/>
  <c r="BB1117" i="6"/>
  <c r="BD1116" i="6"/>
  <c r="BC1116" i="6"/>
  <c r="BB1116" i="6"/>
  <c r="BD1115" i="6"/>
  <c r="BC1115" i="6"/>
  <c r="BB1115" i="6"/>
  <c r="BD1114" i="6"/>
  <c r="BC1114" i="6"/>
  <c r="BB1114" i="6"/>
  <c r="BD1113" i="6"/>
  <c r="BC1113" i="6"/>
  <c r="BB1113" i="6"/>
  <c r="BD1112" i="6"/>
  <c r="BC1112" i="6"/>
  <c r="BB1112" i="6"/>
  <c r="BD1111" i="6"/>
  <c r="BC1111" i="6"/>
  <c r="BB1111" i="6"/>
  <c r="BD1110" i="6"/>
  <c r="BC1110" i="6"/>
  <c r="BB1110" i="6"/>
  <c r="BD1109" i="6"/>
  <c r="BC1109" i="6"/>
  <c r="BB1109" i="6"/>
  <c r="BD1108" i="6"/>
  <c r="BC1108" i="6"/>
  <c r="BB1108" i="6"/>
  <c r="BD1107" i="6"/>
  <c r="BC1107" i="6"/>
  <c r="BB1107" i="6"/>
  <c r="BD1106" i="6"/>
  <c r="BC1106" i="6"/>
  <c r="BB1106" i="6"/>
  <c r="BD1105" i="6"/>
  <c r="BC1105" i="6"/>
  <c r="BB1105" i="6"/>
  <c r="BD1104" i="6"/>
  <c r="BC1104" i="6"/>
  <c r="BB1104" i="6"/>
  <c r="BD1103" i="6"/>
  <c r="BC1103" i="6"/>
  <c r="BB1103" i="6"/>
  <c r="BD1102" i="6"/>
  <c r="BC1102" i="6"/>
  <c r="BB1102" i="6"/>
  <c r="BD1101" i="6"/>
  <c r="BC1101" i="6"/>
  <c r="BB1101" i="6"/>
  <c r="BD1100" i="6"/>
  <c r="BC1100" i="6"/>
  <c r="BB1100" i="6"/>
  <c r="BD1099" i="6"/>
  <c r="BC1099" i="6"/>
  <c r="BB1099" i="6"/>
  <c r="BD1098" i="6"/>
  <c r="BC1098" i="6"/>
  <c r="BB1098" i="6"/>
  <c r="BD1097" i="6"/>
  <c r="BC1097" i="6"/>
  <c r="BB1097" i="6"/>
  <c r="BD1096" i="6"/>
  <c r="BC1096" i="6"/>
  <c r="BB1096" i="6"/>
  <c r="BD1095" i="6"/>
  <c r="BC1095" i="6"/>
  <c r="BB1095" i="6"/>
  <c r="BD1094" i="6"/>
  <c r="BC1094" i="6"/>
  <c r="BB1094" i="6"/>
  <c r="BD1093" i="6"/>
  <c r="BC1093" i="6"/>
  <c r="BB1093" i="6"/>
  <c r="BD1092" i="6"/>
  <c r="BC1092" i="6"/>
  <c r="BB1092" i="6"/>
  <c r="BD1091" i="6"/>
  <c r="BC1091" i="6"/>
  <c r="BB1091" i="6"/>
  <c r="BD1090" i="6"/>
  <c r="BC1090" i="6"/>
  <c r="BB1090" i="6"/>
  <c r="BD1089" i="6"/>
  <c r="BC1089" i="6"/>
  <c r="BB1089" i="6"/>
  <c r="BD1088" i="6"/>
  <c r="BC1088" i="6"/>
  <c r="BB1088" i="6"/>
  <c r="BD1087" i="6"/>
  <c r="BC1087" i="6"/>
  <c r="BB1087" i="6"/>
  <c r="BD1086" i="6"/>
  <c r="BC1086" i="6"/>
  <c r="BB1086" i="6"/>
  <c r="BD1085" i="6"/>
  <c r="BC1085" i="6"/>
  <c r="BB1085" i="6"/>
  <c r="BD1084" i="6"/>
  <c r="BC1084" i="6"/>
  <c r="BB1084" i="6"/>
  <c r="BD1083" i="6"/>
  <c r="BC1083" i="6"/>
  <c r="BB1083" i="6"/>
  <c r="BD1082" i="6"/>
  <c r="BC1082" i="6"/>
  <c r="BB1082" i="6"/>
  <c r="BD1081" i="6"/>
  <c r="BC1081" i="6"/>
  <c r="BB1081" i="6"/>
  <c r="BD1080" i="6"/>
  <c r="BC1080" i="6"/>
  <c r="BB1080" i="6"/>
  <c r="BD1079" i="6"/>
  <c r="BC1079" i="6"/>
  <c r="BB1079" i="6"/>
  <c r="BD1078" i="6"/>
  <c r="BC1078" i="6"/>
  <c r="BB1078" i="6"/>
  <c r="BD1077" i="6"/>
  <c r="BC1077" i="6"/>
  <c r="BB1077" i="6"/>
  <c r="BD1076" i="6"/>
  <c r="BC1076" i="6"/>
  <c r="BB1076" i="6"/>
  <c r="BD1075" i="6"/>
  <c r="BC1075" i="6"/>
  <c r="BB1075" i="6"/>
  <c r="BD1074" i="6"/>
  <c r="BC1074" i="6"/>
  <c r="BB1074" i="6"/>
  <c r="BD1073" i="6"/>
  <c r="BC1073" i="6"/>
  <c r="BB1073" i="6"/>
  <c r="BD1072" i="6"/>
  <c r="BC1072" i="6"/>
  <c r="BB1072" i="6"/>
  <c r="BD1071" i="6"/>
  <c r="BC1071" i="6"/>
  <c r="BB1071" i="6"/>
  <c r="BD1070" i="6"/>
  <c r="BC1070" i="6"/>
  <c r="BB1070" i="6"/>
  <c r="BD1069" i="6"/>
  <c r="BC1069" i="6"/>
  <c r="BB1069" i="6"/>
  <c r="BD1068" i="6"/>
  <c r="BC1068" i="6"/>
  <c r="BB1068" i="6"/>
  <c r="BD1067" i="6"/>
  <c r="BC1067" i="6"/>
  <c r="BB1067" i="6"/>
  <c r="BD1066" i="6"/>
  <c r="BC1066" i="6"/>
  <c r="BB1066" i="6"/>
  <c r="BD1065" i="6"/>
  <c r="BC1065" i="6"/>
  <c r="BB1065" i="6"/>
  <c r="BD1064" i="6"/>
  <c r="BC1064" i="6"/>
  <c r="BB1064" i="6"/>
  <c r="BD1063" i="6"/>
  <c r="BC1063" i="6"/>
  <c r="BB1063" i="6"/>
  <c r="BD1062" i="6"/>
  <c r="BC1062" i="6"/>
  <c r="BB1062" i="6"/>
  <c r="BD1061" i="6"/>
  <c r="BC1061" i="6"/>
  <c r="BB1061" i="6"/>
  <c r="BD1060" i="6"/>
  <c r="BC1060" i="6"/>
  <c r="BB1060" i="6"/>
  <c r="BD1059" i="6"/>
  <c r="BC1059" i="6"/>
  <c r="BB1059" i="6"/>
  <c r="BD1058" i="6"/>
  <c r="BC1058" i="6"/>
  <c r="BB1058" i="6"/>
  <c r="BD1057" i="6"/>
  <c r="BC1057" i="6"/>
  <c r="BB1057" i="6"/>
  <c r="BD1056" i="6"/>
  <c r="BC1056" i="6"/>
  <c r="BB1056" i="6"/>
  <c r="BD1055" i="6"/>
  <c r="BC1055" i="6"/>
  <c r="BB1055" i="6"/>
  <c r="BD1054" i="6"/>
  <c r="BC1054" i="6"/>
  <c r="BB1054" i="6"/>
  <c r="BD1053" i="6"/>
  <c r="BC1053" i="6"/>
  <c r="BB1053" i="6"/>
  <c r="BD1052" i="6"/>
  <c r="BC1052" i="6"/>
  <c r="BB1052" i="6"/>
  <c r="BD1051" i="6"/>
  <c r="BC1051" i="6"/>
  <c r="BB1051" i="6"/>
  <c r="BD1050" i="6"/>
  <c r="BC1050" i="6"/>
  <c r="BB1050" i="6"/>
  <c r="BD1049" i="6"/>
  <c r="BC1049" i="6"/>
  <c r="BB1049" i="6"/>
  <c r="BD1048" i="6"/>
  <c r="BC1048" i="6"/>
  <c r="BB1048" i="6"/>
  <c r="BD1047" i="6"/>
  <c r="BC1047" i="6"/>
  <c r="BB1047" i="6"/>
  <c r="BD1046" i="6"/>
  <c r="BC1046" i="6"/>
  <c r="BB1046" i="6"/>
  <c r="BD1045" i="6"/>
  <c r="BC1045" i="6"/>
  <c r="BB1045" i="6"/>
  <c r="BD1044" i="6"/>
  <c r="BC1044" i="6"/>
  <c r="BB1044" i="6"/>
  <c r="BD1043" i="6"/>
  <c r="BC1043" i="6"/>
  <c r="BB1043" i="6"/>
  <c r="BD1042" i="6"/>
  <c r="BC1042" i="6"/>
  <c r="BB1042" i="6"/>
  <c r="BD1041" i="6"/>
  <c r="BC1041" i="6"/>
  <c r="BB1041" i="6"/>
  <c r="BD1040" i="6"/>
  <c r="BC1040" i="6"/>
  <c r="BB1040" i="6"/>
  <c r="BD1039" i="6"/>
  <c r="BC1039" i="6"/>
  <c r="BB1039" i="6"/>
  <c r="BD1038" i="6"/>
  <c r="BC1038" i="6"/>
  <c r="BB1038" i="6"/>
  <c r="BD1037" i="6"/>
  <c r="BC1037" i="6"/>
  <c r="BB1037" i="6"/>
  <c r="BD1036" i="6"/>
  <c r="BC1036" i="6"/>
  <c r="BB1036" i="6"/>
  <c r="BD1035" i="6"/>
  <c r="BC1035" i="6"/>
  <c r="BB1035" i="6"/>
  <c r="BD1034" i="6"/>
  <c r="BC1034" i="6"/>
  <c r="BB1034" i="6"/>
  <c r="BD1033" i="6"/>
  <c r="BC1033" i="6"/>
  <c r="BB1033" i="6"/>
  <c r="BD1032" i="6"/>
  <c r="BC1032" i="6"/>
  <c r="BB1032" i="6"/>
  <c r="BD1031" i="6"/>
  <c r="BC1031" i="6"/>
  <c r="BB1031" i="6"/>
  <c r="BD1030" i="6"/>
  <c r="BC1030" i="6"/>
  <c r="BB1030" i="6"/>
  <c r="BD1029" i="6"/>
  <c r="BC1029" i="6"/>
  <c r="BB1029" i="6"/>
  <c r="BD1028" i="6"/>
  <c r="BC1028" i="6"/>
  <c r="BB1028" i="6"/>
  <c r="BD1027" i="6"/>
  <c r="BC1027" i="6"/>
  <c r="BB1027" i="6"/>
  <c r="BD1026" i="6"/>
  <c r="BC1026" i="6"/>
  <c r="BB1026" i="6"/>
  <c r="BD1025" i="6"/>
  <c r="BC1025" i="6"/>
  <c r="BB1025" i="6"/>
  <c r="BD1024" i="6"/>
  <c r="BC1024" i="6"/>
  <c r="BB1024" i="6"/>
  <c r="BD1023" i="6"/>
  <c r="BC1023" i="6"/>
  <c r="BB1023" i="6"/>
  <c r="BD1022" i="6"/>
  <c r="BC1022" i="6"/>
  <c r="BB1022" i="6"/>
  <c r="BD1021" i="6"/>
  <c r="BC1021" i="6"/>
  <c r="BB1021" i="6"/>
  <c r="BD1020" i="6"/>
  <c r="BC1020" i="6"/>
  <c r="BB1020" i="6"/>
  <c r="BD1019" i="6"/>
  <c r="BC1019" i="6"/>
  <c r="BB1019" i="6"/>
  <c r="BD1018" i="6"/>
  <c r="BC1018" i="6"/>
  <c r="BB1018" i="6"/>
  <c r="BD1017" i="6"/>
  <c r="BC1017" i="6"/>
  <c r="BB1017" i="6"/>
  <c r="BD1016" i="6"/>
  <c r="BC1016" i="6"/>
  <c r="BB1016" i="6"/>
  <c r="BD1015" i="6"/>
  <c r="BC1015" i="6"/>
  <c r="BB1015" i="6"/>
  <c r="BD1014" i="6"/>
  <c r="BC1014" i="6"/>
  <c r="BB1014" i="6"/>
  <c r="BD1013" i="6"/>
  <c r="BC1013" i="6"/>
  <c r="BB1013" i="6"/>
  <c r="BD1012" i="6"/>
  <c r="BC1012" i="6"/>
  <c r="BB1012" i="6"/>
  <c r="BD1011" i="6"/>
  <c r="BC1011" i="6"/>
  <c r="BB1011" i="6"/>
  <c r="BD1010" i="6"/>
  <c r="BC1010" i="6"/>
  <c r="BB1010" i="6"/>
  <c r="BD1009" i="6"/>
  <c r="BC1009" i="6"/>
  <c r="BB1009" i="6"/>
  <c r="BD1008" i="6"/>
  <c r="BC1008" i="6"/>
  <c r="BB1008" i="6"/>
  <c r="BD1007" i="6"/>
  <c r="BC1007" i="6"/>
  <c r="BB1007" i="6"/>
  <c r="BD1006" i="6"/>
  <c r="BC1006" i="6"/>
  <c r="BB1006" i="6"/>
  <c r="BD1005" i="6"/>
  <c r="BC1005" i="6"/>
  <c r="BB1005" i="6"/>
  <c r="BD1004" i="6"/>
  <c r="BC1004" i="6"/>
  <c r="BB1004" i="6"/>
  <c r="BD1003" i="6"/>
  <c r="BC1003" i="6"/>
  <c r="BB1003" i="6"/>
  <c r="BD1002" i="6"/>
  <c r="BC1002" i="6"/>
  <c r="BB1002" i="6"/>
  <c r="BD1001" i="6"/>
  <c r="BC1001" i="6"/>
  <c r="BB1001" i="6"/>
  <c r="BD1000" i="6"/>
  <c r="BC1000" i="6"/>
  <c r="BB1000" i="6"/>
  <c r="BD999" i="6"/>
  <c r="BC999" i="6"/>
  <c r="BB999" i="6"/>
  <c r="BD998" i="6"/>
  <c r="BC998" i="6"/>
  <c r="BB998" i="6"/>
  <c r="BD997" i="6"/>
  <c r="BC997" i="6"/>
  <c r="BB997" i="6"/>
  <c r="BD996" i="6"/>
  <c r="BC996" i="6"/>
  <c r="BB996" i="6"/>
  <c r="BD995" i="6"/>
  <c r="BC995" i="6"/>
  <c r="BB995" i="6"/>
  <c r="BD994" i="6"/>
  <c r="BC994" i="6"/>
  <c r="BB994" i="6"/>
  <c r="BD993" i="6"/>
  <c r="BC993" i="6"/>
  <c r="BB993" i="6"/>
  <c r="BD992" i="6"/>
  <c r="BC992" i="6"/>
  <c r="BB992" i="6"/>
  <c r="BD991" i="6"/>
  <c r="BC991" i="6"/>
  <c r="BB991" i="6"/>
  <c r="BD990" i="6"/>
  <c r="BC990" i="6"/>
  <c r="BB990" i="6"/>
  <c r="BD989" i="6"/>
  <c r="BC989" i="6"/>
  <c r="BB989" i="6"/>
  <c r="BD988" i="6"/>
  <c r="BC988" i="6"/>
  <c r="BB988" i="6"/>
  <c r="BD987" i="6"/>
  <c r="BC987" i="6"/>
  <c r="BB987" i="6"/>
  <c r="BD986" i="6"/>
  <c r="BC986" i="6"/>
  <c r="BB986" i="6"/>
  <c r="BD985" i="6"/>
  <c r="BC985" i="6"/>
  <c r="BB985" i="6"/>
  <c r="BD984" i="6"/>
  <c r="BC984" i="6"/>
  <c r="BB984" i="6"/>
  <c r="BD983" i="6"/>
  <c r="BC983" i="6"/>
  <c r="BB983" i="6"/>
  <c r="BD982" i="6"/>
  <c r="BC982" i="6"/>
  <c r="BB982" i="6"/>
  <c r="BD981" i="6"/>
  <c r="BC981" i="6"/>
  <c r="BB981" i="6"/>
  <c r="BD980" i="6"/>
  <c r="BC980" i="6"/>
  <c r="BB980" i="6"/>
  <c r="BD979" i="6"/>
  <c r="BC979" i="6"/>
  <c r="BB979" i="6"/>
  <c r="BD978" i="6"/>
  <c r="BC978" i="6"/>
  <c r="BB978" i="6"/>
  <c r="BD977" i="6"/>
  <c r="BC977" i="6"/>
  <c r="BB977" i="6"/>
  <c r="BD976" i="6"/>
  <c r="BC976" i="6"/>
  <c r="BB976" i="6"/>
  <c r="BD975" i="6"/>
  <c r="BC975" i="6"/>
  <c r="BB975" i="6"/>
  <c r="BD974" i="6"/>
  <c r="BC974" i="6"/>
  <c r="BB974" i="6"/>
  <c r="BD973" i="6"/>
  <c r="BC973" i="6"/>
  <c r="BB973" i="6"/>
  <c r="BD972" i="6"/>
  <c r="BC972" i="6"/>
  <c r="BB972" i="6"/>
  <c r="BD971" i="6"/>
  <c r="BC971" i="6"/>
  <c r="BB971" i="6"/>
  <c r="BD970" i="6"/>
  <c r="BC970" i="6"/>
  <c r="BB970" i="6"/>
  <c r="BD969" i="6"/>
  <c r="BC969" i="6"/>
  <c r="BB969" i="6"/>
  <c r="BD968" i="6"/>
  <c r="BC968" i="6"/>
  <c r="BB968" i="6"/>
  <c r="BD967" i="6"/>
  <c r="BC967" i="6"/>
  <c r="BB967" i="6"/>
  <c r="BD966" i="6"/>
  <c r="BC966" i="6"/>
  <c r="BB966" i="6"/>
  <c r="BD965" i="6"/>
  <c r="BC965" i="6"/>
  <c r="BB965" i="6"/>
  <c r="BD964" i="6"/>
  <c r="BC964" i="6"/>
  <c r="BB964" i="6"/>
  <c r="BD963" i="6"/>
  <c r="BC963" i="6"/>
  <c r="BB963" i="6"/>
  <c r="BD962" i="6"/>
  <c r="BC962" i="6"/>
  <c r="BB962" i="6"/>
  <c r="BD961" i="6"/>
  <c r="BC961" i="6"/>
  <c r="BB961" i="6"/>
  <c r="BD960" i="6"/>
  <c r="BC960" i="6"/>
  <c r="BB960" i="6"/>
  <c r="BD959" i="6"/>
  <c r="BC959" i="6"/>
  <c r="BB959" i="6"/>
  <c r="BD958" i="6"/>
  <c r="BC958" i="6"/>
  <c r="BB958" i="6"/>
  <c r="BD957" i="6"/>
  <c r="BC957" i="6"/>
  <c r="BB957" i="6"/>
  <c r="BD956" i="6"/>
  <c r="BC956" i="6"/>
  <c r="BB956" i="6"/>
  <c r="BD955" i="6"/>
  <c r="BC955" i="6"/>
  <c r="BB955" i="6"/>
  <c r="BD954" i="6"/>
  <c r="BC954" i="6"/>
  <c r="BB954" i="6"/>
  <c r="BD953" i="6"/>
  <c r="BC953" i="6"/>
  <c r="BB953" i="6"/>
  <c r="BD952" i="6"/>
  <c r="BC952" i="6"/>
  <c r="BB952" i="6"/>
  <c r="BD951" i="6"/>
  <c r="BC951" i="6"/>
  <c r="BB951" i="6"/>
  <c r="BD950" i="6"/>
  <c r="BC950" i="6"/>
  <c r="BB950" i="6"/>
  <c r="BD949" i="6"/>
  <c r="BC949" i="6"/>
  <c r="BB949" i="6"/>
  <c r="BD948" i="6"/>
  <c r="BC948" i="6"/>
  <c r="BB948" i="6"/>
  <c r="BD947" i="6"/>
  <c r="BC947" i="6"/>
  <c r="BB947" i="6"/>
  <c r="BD946" i="6"/>
  <c r="BC946" i="6"/>
  <c r="BB946" i="6"/>
  <c r="BD945" i="6"/>
  <c r="BC945" i="6"/>
  <c r="BB945" i="6"/>
  <c r="BD944" i="6"/>
  <c r="BC944" i="6"/>
  <c r="BB944" i="6"/>
  <c r="BD943" i="6"/>
  <c r="BC943" i="6"/>
  <c r="BB943" i="6"/>
  <c r="BD942" i="6"/>
  <c r="BC942" i="6"/>
  <c r="BB942" i="6"/>
  <c r="BD941" i="6"/>
  <c r="BC941" i="6"/>
  <c r="BB941" i="6"/>
  <c r="BD940" i="6"/>
  <c r="BC940" i="6"/>
  <c r="BB940" i="6"/>
  <c r="BD939" i="6"/>
  <c r="BC939" i="6"/>
  <c r="BB939" i="6"/>
  <c r="BD938" i="6"/>
  <c r="BC938" i="6"/>
  <c r="BB938" i="6"/>
  <c r="BD937" i="6"/>
  <c r="BC937" i="6"/>
  <c r="BB937" i="6"/>
  <c r="BD936" i="6"/>
  <c r="BC936" i="6"/>
  <c r="BB936" i="6"/>
  <c r="BD935" i="6"/>
  <c r="BC935" i="6"/>
  <c r="BB935" i="6"/>
  <c r="BD934" i="6"/>
  <c r="BC934" i="6"/>
  <c r="BB934" i="6"/>
  <c r="BD933" i="6"/>
  <c r="BC933" i="6"/>
  <c r="BB933" i="6"/>
  <c r="BD932" i="6"/>
  <c r="BC932" i="6"/>
  <c r="BB932" i="6"/>
  <c r="BD931" i="6"/>
  <c r="BC931" i="6"/>
  <c r="BB931" i="6"/>
  <c r="BD930" i="6"/>
  <c r="BC930" i="6"/>
  <c r="BB930" i="6"/>
  <c r="BD929" i="6"/>
  <c r="BC929" i="6"/>
  <c r="BB929" i="6"/>
  <c r="BD928" i="6"/>
  <c r="BC928" i="6"/>
  <c r="BB928" i="6"/>
  <c r="BD927" i="6"/>
  <c r="BC927" i="6"/>
  <c r="BB927" i="6"/>
  <c r="BD926" i="6"/>
  <c r="BC926" i="6"/>
  <c r="BB926" i="6"/>
  <c r="BD925" i="6"/>
  <c r="BC925" i="6"/>
  <c r="BB925" i="6"/>
  <c r="BD924" i="6"/>
  <c r="BC924" i="6"/>
  <c r="BB924" i="6"/>
  <c r="BD923" i="6"/>
  <c r="BC923" i="6"/>
  <c r="BB923" i="6"/>
  <c r="BD922" i="6"/>
  <c r="BC922" i="6"/>
  <c r="BB922" i="6"/>
  <c r="BD921" i="6"/>
  <c r="BC921" i="6"/>
  <c r="BB921" i="6"/>
  <c r="BD920" i="6"/>
  <c r="BC920" i="6"/>
  <c r="BB920" i="6"/>
  <c r="BD919" i="6"/>
  <c r="BC919" i="6"/>
  <c r="BB919" i="6"/>
  <c r="BD918" i="6"/>
  <c r="BC918" i="6"/>
  <c r="BB918" i="6"/>
  <c r="BD917" i="6"/>
  <c r="BC917" i="6"/>
  <c r="BB917" i="6"/>
  <c r="BD916" i="6"/>
  <c r="BC916" i="6"/>
  <c r="BB916" i="6"/>
  <c r="BD915" i="6"/>
  <c r="BC915" i="6"/>
  <c r="BB915" i="6"/>
  <c r="BD914" i="6"/>
  <c r="BC914" i="6"/>
  <c r="BB914" i="6"/>
  <c r="BD913" i="6"/>
  <c r="BC913" i="6"/>
  <c r="BB913" i="6"/>
  <c r="BD912" i="6"/>
  <c r="BC912" i="6"/>
  <c r="BB912" i="6"/>
  <c r="BD911" i="6"/>
  <c r="BC911" i="6"/>
  <c r="BB911" i="6"/>
  <c r="BD910" i="6"/>
  <c r="BC910" i="6"/>
  <c r="BB910" i="6"/>
  <c r="BD909" i="6"/>
  <c r="BC909" i="6"/>
  <c r="BB909" i="6"/>
  <c r="BD908" i="6"/>
  <c r="BC908" i="6"/>
  <c r="BB908" i="6"/>
  <c r="BD907" i="6"/>
  <c r="BC907" i="6"/>
  <c r="BB907" i="6"/>
  <c r="BD906" i="6"/>
  <c r="BC906" i="6"/>
  <c r="BB906" i="6"/>
  <c r="BD905" i="6"/>
  <c r="BC905" i="6"/>
  <c r="BB905" i="6"/>
  <c r="BD904" i="6"/>
  <c r="BC904" i="6"/>
  <c r="BB904" i="6"/>
  <c r="BD903" i="6"/>
  <c r="BC903" i="6"/>
  <c r="BB903" i="6"/>
  <c r="BD902" i="6"/>
  <c r="BC902" i="6"/>
  <c r="BB902" i="6"/>
  <c r="BD901" i="6"/>
  <c r="BC901" i="6"/>
  <c r="BB901" i="6"/>
  <c r="BD900" i="6"/>
  <c r="BC900" i="6"/>
  <c r="BB900" i="6"/>
  <c r="BD899" i="6"/>
  <c r="BC899" i="6"/>
  <c r="BB899" i="6"/>
  <c r="BD898" i="6"/>
  <c r="BC898" i="6"/>
  <c r="BB898" i="6"/>
  <c r="BD897" i="6"/>
  <c r="BC897" i="6"/>
  <c r="BB897" i="6"/>
  <c r="BD896" i="6"/>
  <c r="BC896" i="6"/>
  <c r="BB896" i="6"/>
  <c r="BD895" i="6"/>
  <c r="BC895" i="6"/>
  <c r="BB895" i="6"/>
  <c r="BD894" i="6"/>
  <c r="BC894" i="6"/>
  <c r="BB894" i="6"/>
  <c r="BD893" i="6"/>
  <c r="BC893" i="6"/>
  <c r="BB893" i="6"/>
  <c r="BD892" i="6"/>
  <c r="BC892" i="6"/>
  <c r="BB892" i="6"/>
  <c r="BD891" i="6"/>
  <c r="BC891" i="6"/>
  <c r="BB891" i="6"/>
  <c r="BD890" i="6"/>
  <c r="BC890" i="6"/>
  <c r="BB890" i="6"/>
  <c r="BD889" i="6"/>
  <c r="BC889" i="6"/>
  <c r="BB889" i="6"/>
  <c r="BD888" i="6"/>
  <c r="BC888" i="6"/>
  <c r="BB888" i="6"/>
  <c r="BD887" i="6"/>
  <c r="BC887" i="6"/>
  <c r="BB887" i="6"/>
  <c r="BD886" i="6"/>
  <c r="BC886" i="6"/>
  <c r="BB886" i="6"/>
  <c r="BD885" i="6"/>
  <c r="BC885" i="6"/>
  <c r="BB885" i="6"/>
  <c r="BD884" i="6"/>
  <c r="BC884" i="6"/>
  <c r="BB884" i="6"/>
  <c r="BD883" i="6"/>
  <c r="BC883" i="6"/>
  <c r="BB883" i="6"/>
  <c r="BD882" i="6"/>
  <c r="BC882" i="6"/>
  <c r="BB882" i="6"/>
  <c r="BD881" i="6"/>
  <c r="BC881" i="6"/>
  <c r="BB881" i="6"/>
  <c r="BD880" i="6"/>
  <c r="BC880" i="6"/>
  <c r="BB880" i="6"/>
  <c r="BD879" i="6"/>
  <c r="BC879" i="6"/>
  <c r="BB879" i="6"/>
  <c r="BD878" i="6"/>
  <c r="BC878" i="6"/>
  <c r="BB878" i="6"/>
  <c r="BD877" i="6"/>
  <c r="BC877" i="6"/>
  <c r="BB877" i="6"/>
  <c r="BD876" i="6"/>
  <c r="BC876" i="6"/>
  <c r="BB876" i="6"/>
  <c r="BD875" i="6"/>
  <c r="BC875" i="6"/>
  <c r="BB875" i="6"/>
  <c r="BD874" i="6"/>
  <c r="BC874" i="6"/>
  <c r="BB874" i="6"/>
  <c r="BD873" i="6"/>
  <c r="BC873" i="6"/>
  <c r="BB873" i="6"/>
  <c r="BD872" i="6"/>
  <c r="BC872" i="6"/>
  <c r="BB872" i="6"/>
  <c r="BD871" i="6"/>
  <c r="BC871" i="6"/>
  <c r="BB871" i="6"/>
  <c r="BD870" i="6"/>
  <c r="BC870" i="6"/>
  <c r="BB870" i="6"/>
  <c r="BD869" i="6"/>
  <c r="BC869" i="6"/>
  <c r="BB869" i="6"/>
  <c r="BD868" i="6"/>
  <c r="BC868" i="6"/>
  <c r="BB868" i="6"/>
  <c r="BD867" i="6"/>
  <c r="BC867" i="6"/>
  <c r="BB867" i="6"/>
  <c r="BD866" i="6"/>
  <c r="BC866" i="6"/>
  <c r="BB866" i="6"/>
  <c r="BD865" i="6"/>
  <c r="BC865" i="6"/>
  <c r="BB865" i="6"/>
  <c r="BD864" i="6"/>
  <c r="BC864" i="6"/>
  <c r="BB864" i="6"/>
  <c r="BD863" i="6"/>
  <c r="BC863" i="6"/>
  <c r="BB863" i="6"/>
  <c r="BD862" i="6"/>
  <c r="BC862" i="6"/>
  <c r="BB862" i="6"/>
  <c r="BD861" i="6"/>
  <c r="BC861" i="6"/>
  <c r="BB861" i="6"/>
  <c r="BD860" i="6"/>
  <c r="BC860" i="6"/>
  <c r="BB860" i="6"/>
  <c r="BD859" i="6"/>
  <c r="BC859" i="6"/>
  <c r="BB859" i="6"/>
  <c r="BD858" i="6"/>
  <c r="BC858" i="6"/>
  <c r="BB858" i="6"/>
  <c r="BD857" i="6"/>
  <c r="BC857" i="6"/>
  <c r="BB857" i="6"/>
  <c r="BD856" i="6"/>
  <c r="BC856" i="6"/>
  <c r="BB856" i="6"/>
  <c r="BD855" i="6"/>
  <c r="BC855" i="6"/>
  <c r="BB855" i="6"/>
  <c r="BD854" i="6"/>
  <c r="BC854" i="6"/>
  <c r="BB854" i="6"/>
  <c r="BD853" i="6"/>
  <c r="BC853" i="6"/>
  <c r="BB853" i="6"/>
  <c r="BD852" i="6"/>
  <c r="BC852" i="6"/>
  <c r="BB852" i="6"/>
  <c r="BD851" i="6"/>
  <c r="BC851" i="6"/>
  <c r="BB851" i="6"/>
  <c r="BD850" i="6"/>
  <c r="BC850" i="6"/>
  <c r="BB850" i="6"/>
  <c r="BD849" i="6"/>
  <c r="BC849" i="6"/>
  <c r="BB849" i="6"/>
  <c r="BD848" i="6"/>
  <c r="BC848" i="6"/>
  <c r="BB848" i="6"/>
  <c r="BD847" i="6"/>
  <c r="BC847" i="6"/>
  <c r="BB847" i="6"/>
  <c r="BD846" i="6"/>
  <c r="BC846" i="6"/>
  <c r="BB846" i="6"/>
  <c r="BD845" i="6"/>
  <c r="BC845" i="6"/>
  <c r="BB845" i="6"/>
  <c r="BD844" i="6"/>
  <c r="BC844" i="6"/>
  <c r="BB844" i="6"/>
  <c r="BD843" i="6"/>
  <c r="BC843" i="6"/>
  <c r="BB843" i="6"/>
  <c r="BD842" i="6"/>
  <c r="BC842" i="6"/>
  <c r="BB842" i="6"/>
  <c r="BD841" i="6"/>
  <c r="BC841" i="6"/>
  <c r="BB841" i="6"/>
  <c r="BD840" i="6"/>
  <c r="BC840" i="6"/>
  <c r="BB840" i="6"/>
  <c r="BD839" i="6"/>
  <c r="BC839" i="6"/>
  <c r="BB839" i="6"/>
  <c r="BD838" i="6"/>
  <c r="BC838" i="6"/>
  <c r="BB838" i="6"/>
  <c r="BD837" i="6"/>
  <c r="BC837" i="6"/>
  <c r="BB837" i="6"/>
  <c r="BD836" i="6"/>
  <c r="BC836" i="6"/>
  <c r="BB836" i="6"/>
  <c r="BD835" i="6"/>
  <c r="BC835" i="6"/>
  <c r="BB835" i="6"/>
  <c r="BD834" i="6"/>
  <c r="BC834" i="6"/>
  <c r="BB834" i="6"/>
  <c r="BD833" i="6"/>
  <c r="BC833" i="6"/>
  <c r="BB833" i="6"/>
  <c r="BD832" i="6"/>
  <c r="BC832" i="6"/>
  <c r="BB832" i="6"/>
  <c r="BD831" i="6"/>
  <c r="BC831" i="6"/>
  <c r="BB831" i="6"/>
  <c r="BD830" i="6"/>
  <c r="BC830" i="6"/>
  <c r="BB830" i="6"/>
  <c r="BD829" i="6"/>
  <c r="BC829" i="6"/>
  <c r="BB829" i="6"/>
  <c r="BD828" i="6"/>
  <c r="BC828" i="6"/>
  <c r="BB828" i="6"/>
  <c r="BD827" i="6"/>
  <c r="BC827" i="6"/>
  <c r="BB827" i="6"/>
  <c r="BD826" i="6"/>
  <c r="BC826" i="6"/>
  <c r="BB826" i="6"/>
  <c r="BD825" i="6"/>
  <c r="BC825" i="6"/>
  <c r="BB825" i="6"/>
  <c r="BD824" i="6"/>
  <c r="BC824" i="6"/>
  <c r="BB824" i="6"/>
  <c r="BD823" i="6"/>
  <c r="BC823" i="6"/>
  <c r="BB823" i="6"/>
  <c r="BD822" i="6"/>
  <c r="BC822" i="6"/>
  <c r="BB822" i="6"/>
  <c r="BD821" i="6"/>
  <c r="BC821" i="6"/>
  <c r="BB821" i="6"/>
  <c r="BD820" i="6"/>
  <c r="BC820" i="6"/>
  <c r="BB820" i="6"/>
  <c r="BD819" i="6"/>
  <c r="BC819" i="6"/>
  <c r="BB819" i="6"/>
  <c r="BD818" i="6"/>
  <c r="BC818" i="6"/>
  <c r="BB818" i="6"/>
  <c r="BD817" i="6"/>
  <c r="BC817" i="6"/>
  <c r="BB817" i="6"/>
  <c r="BD816" i="6"/>
  <c r="BC816" i="6"/>
  <c r="BB816" i="6"/>
  <c r="BD815" i="6"/>
  <c r="BC815" i="6"/>
  <c r="BB815" i="6"/>
  <c r="BD814" i="6"/>
  <c r="BC814" i="6"/>
  <c r="BB814" i="6"/>
  <c r="BD813" i="6"/>
  <c r="BC813" i="6"/>
  <c r="BB813" i="6"/>
  <c r="BD812" i="6"/>
  <c r="BC812" i="6"/>
  <c r="BB812" i="6"/>
  <c r="BD811" i="6"/>
  <c r="BC811" i="6"/>
  <c r="BB811" i="6"/>
  <c r="BD810" i="6"/>
  <c r="BC810" i="6"/>
  <c r="BB810" i="6"/>
  <c r="BD809" i="6"/>
  <c r="BC809" i="6"/>
  <c r="BB809" i="6"/>
  <c r="BD808" i="6"/>
  <c r="BC808" i="6"/>
  <c r="BB808" i="6"/>
  <c r="BD807" i="6"/>
  <c r="BC807" i="6"/>
  <c r="BB807" i="6"/>
  <c r="BD806" i="6"/>
  <c r="BC806" i="6"/>
  <c r="BB806" i="6"/>
  <c r="BD805" i="6"/>
  <c r="BC805" i="6"/>
  <c r="BB805" i="6"/>
  <c r="BD804" i="6"/>
  <c r="BC804" i="6"/>
  <c r="BB804" i="6"/>
  <c r="BD803" i="6"/>
  <c r="BC803" i="6"/>
  <c r="BB803" i="6"/>
  <c r="BD802" i="6"/>
  <c r="BC802" i="6"/>
  <c r="BB802" i="6"/>
  <c r="BD801" i="6"/>
  <c r="BC801" i="6"/>
  <c r="BB801" i="6"/>
  <c r="BD800" i="6"/>
  <c r="BC800" i="6"/>
  <c r="BB800" i="6"/>
  <c r="BD799" i="6"/>
  <c r="BC799" i="6"/>
  <c r="BB799" i="6"/>
  <c r="BD798" i="6"/>
  <c r="BC798" i="6"/>
  <c r="BB798" i="6"/>
  <c r="BD797" i="6"/>
  <c r="BC797" i="6"/>
  <c r="BB797" i="6"/>
  <c r="BD796" i="6"/>
  <c r="BC796" i="6"/>
  <c r="BB796" i="6"/>
  <c r="BD795" i="6"/>
  <c r="BC795" i="6"/>
  <c r="BB795" i="6"/>
  <c r="BD794" i="6"/>
  <c r="BC794" i="6"/>
  <c r="BB794" i="6"/>
  <c r="BD793" i="6"/>
  <c r="BC793" i="6"/>
  <c r="BB793" i="6"/>
  <c r="BD792" i="6"/>
  <c r="BC792" i="6"/>
  <c r="BB792" i="6"/>
  <c r="BD791" i="6"/>
  <c r="BC791" i="6"/>
  <c r="BB791" i="6"/>
  <c r="BD790" i="6"/>
  <c r="BC790" i="6"/>
  <c r="BB790" i="6"/>
  <c r="BD789" i="6"/>
  <c r="BC789" i="6"/>
  <c r="BB789" i="6"/>
  <c r="BD788" i="6"/>
  <c r="BC788" i="6"/>
  <c r="BB788" i="6"/>
  <c r="BD787" i="6"/>
  <c r="BC787" i="6"/>
  <c r="BB787" i="6"/>
  <c r="BD786" i="6"/>
  <c r="BC786" i="6"/>
  <c r="BB786" i="6"/>
  <c r="BD785" i="6"/>
  <c r="BC785" i="6"/>
  <c r="BB785" i="6"/>
  <c r="BD784" i="6"/>
  <c r="BC784" i="6"/>
  <c r="BB784" i="6"/>
  <c r="BD783" i="6"/>
  <c r="BC783" i="6"/>
  <c r="BB783" i="6"/>
  <c r="BD782" i="6"/>
  <c r="BC782" i="6"/>
  <c r="BB782" i="6"/>
  <c r="BD781" i="6"/>
  <c r="BC781" i="6"/>
  <c r="BB781" i="6"/>
  <c r="BD780" i="6"/>
  <c r="BC780" i="6"/>
  <c r="BB780" i="6"/>
  <c r="BD779" i="6"/>
  <c r="BC779" i="6"/>
  <c r="BB779" i="6"/>
  <c r="BD778" i="6"/>
  <c r="BC778" i="6"/>
  <c r="BB778" i="6"/>
  <c r="BD777" i="6"/>
  <c r="BC777" i="6"/>
  <c r="BB777" i="6"/>
  <c r="BD776" i="6"/>
  <c r="BC776" i="6"/>
  <c r="BB776" i="6"/>
  <c r="BD775" i="6"/>
  <c r="BC775" i="6"/>
  <c r="BB775" i="6"/>
  <c r="BD774" i="6"/>
  <c r="BC774" i="6"/>
  <c r="BB774" i="6"/>
  <c r="BD773" i="6"/>
  <c r="BC773" i="6"/>
  <c r="BB773" i="6"/>
  <c r="BD772" i="6"/>
  <c r="BC772" i="6"/>
  <c r="BB772" i="6"/>
  <c r="BD771" i="6"/>
  <c r="BC771" i="6"/>
  <c r="BB771" i="6"/>
  <c r="BD770" i="6"/>
  <c r="BC770" i="6"/>
  <c r="BB770" i="6"/>
  <c r="BD769" i="6"/>
  <c r="BC769" i="6"/>
  <c r="BB769" i="6"/>
  <c r="BD768" i="6"/>
  <c r="BC768" i="6"/>
  <c r="BB768" i="6"/>
  <c r="BD767" i="6"/>
  <c r="BC767" i="6"/>
  <c r="BB767" i="6"/>
  <c r="BD766" i="6"/>
  <c r="BC766" i="6"/>
  <c r="BB766" i="6"/>
  <c r="BD765" i="6"/>
  <c r="BC765" i="6"/>
  <c r="BB765" i="6"/>
  <c r="BD764" i="6"/>
  <c r="BC764" i="6"/>
  <c r="BB764" i="6"/>
  <c r="BD763" i="6"/>
  <c r="BC763" i="6"/>
  <c r="BB763" i="6"/>
  <c r="BD762" i="6"/>
  <c r="BC762" i="6"/>
  <c r="BB762" i="6"/>
  <c r="BD761" i="6"/>
  <c r="BC761" i="6"/>
  <c r="BB761" i="6"/>
  <c r="BD760" i="6"/>
  <c r="BC760" i="6"/>
  <c r="BB760" i="6"/>
  <c r="BD759" i="6"/>
  <c r="BC759" i="6"/>
  <c r="BB759" i="6"/>
  <c r="BD758" i="6"/>
  <c r="BC758" i="6"/>
  <c r="BB758" i="6"/>
  <c r="BD757" i="6"/>
  <c r="BC757" i="6"/>
  <c r="BB757" i="6"/>
  <c r="BD756" i="6"/>
  <c r="BC756" i="6"/>
  <c r="BB756" i="6"/>
  <c r="BD755" i="6"/>
  <c r="BC755" i="6"/>
  <c r="BB755" i="6"/>
  <c r="BD754" i="6"/>
  <c r="BC754" i="6"/>
  <c r="BB754" i="6"/>
  <c r="BD753" i="6"/>
  <c r="BC753" i="6"/>
  <c r="BB753" i="6"/>
  <c r="BD752" i="6"/>
  <c r="BC752" i="6"/>
  <c r="BB752" i="6"/>
  <c r="BD751" i="6"/>
  <c r="BC751" i="6"/>
  <c r="BB751" i="6"/>
  <c r="BD750" i="6"/>
  <c r="BC750" i="6"/>
  <c r="BB750" i="6"/>
  <c r="BD749" i="6"/>
  <c r="BC749" i="6"/>
  <c r="BB749" i="6"/>
  <c r="BD748" i="6"/>
  <c r="BC748" i="6"/>
  <c r="BB748" i="6"/>
  <c r="BD747" i="6"/>
  <c r="BC747" i="6"/>
  <c r="BB747" i="6"/>
  <c r="BD746" i="6"/>
  <c r="BC746" i="6"/>
  <c r="BB746" i="6"/>
  <c r="BD745" i="6"/>
  <c r="BC745" i="6"/>
  <c r="BB745" i="6"/>
  <c r="BD744" i="6"/>
  <c r="BC744" i="6"/>
  <c r="BB744" i="6"/>
  <c r="BD743" i="6"/>
  <c r="BC743" i="6"/>
  <c r="BB743" i="6"/>
  <c r="BD742" i="6"/>
  <c r="BC742" i="6"/>
  <c r="BB742" i="6"/>
  <c r="BD741" i="6"/>
  <c r="BC741" i="6"/>
  <c r="BB741" i="6"/>
  <c r="BD740" i="6"/>
  <c r="BC740" i="6"/>
  <c r="BB740" i="6"/>
  <c r="BD739" i="6"/>
  <c r="BC739" i="6"/>
  <c r="BB739" i="6"/>
  <c r="BD738" i="6"/>
  <c r="BC738" i="6"/>
  <c r="BB738" i="6"/>
  <c r="BD737" i="6"/>
  <c r="BC737" i="6"/>
  <c r="BB737" i="6"/>
  <c r="BD736" i="6"/>
  <c r="BC736" i="6"/>
  <c r="BB736" i="6"/>
  <c r="BD735" i="6"/>
  <c r="BC735" i="6"/>
  <c r="BB735" i="6"/>
  <c r="BD734" i="6"/>
  <c r="BC734" i="6"/>
  <c r="BB734" i="6"/>
  <c r="BD733" i="6"/>
  <c r="BC733" i="6"/>
  <c r="BB733" i="6"/>
  <c r="BD732" i="6"/>
  <c r="BC732" i="6"/>
  <c r="BB732" i="6"/>
  <c r="BD731" i="6"/>
  <c r="BC731" i="6"/>
  <c r="BB731" i="6"/>
  <c r="BD730" i="6"/>
  <c r="BC730" i="6"/>
  <c r="BB730" i="6"/>
  <c r="BD729" i="6"/>
  <c r="BC729" i="6"/>
  <c r="BB729" i="6"/>
  <c r="BD728" i="6"/>
  <c r="BC728" i="6"/>
  <c r="BB728" i="6"/>
  <c r="BD727" i="6"/>
  <c r="BC727" i="6"/>
  <c r="BB727" i="6"/>
  <c r="BD726" i="6"/>
  <c r="BC726" i="6"/>
  <c r="BB726" i="6"/>
  <c r="BD725" i="6"/>
  <c r="BC725" i="6"/>
  <c r="BB725" i="6"/>
  <c r="BD724" i="6"/>
  <c r="BC724" i="6"/>
  <c r="BB724" i="6"/>
  <c r="BD723" i="6"/>
  <c r="BC723" i="6"/>
  <c r="BB723" i="6"/>
  <c r="BD722" i="6"/>
  <c r="BC722" i="6"/>
  <c r="BB722" i="6"/>
  <c r="BD721" i="6"/>
  <c r="BC721" i="6"/>
  <c r="BB721" i="6"/>
  <c r="BD720" i="6"/>
  <c r="BC720" i="6"/>
  <c r="BB720" i="6"/>
  <c r="BD719" i="6"/>
  <c r="BC719" i="6"/>
  <c r="BB719" i="6"/>
  <c r="BD718" i="6"/>
  <c r="BC718" i="6"/>
  <c r="BB718" i="6"/>
  <c r="BD717" i="6"/>
  <c r="BC717" i="6"/>
  <c r="BB717" i="6"/>
  <c r="BD716" i="6"/>
  <c r="BC716" i="6"/>
  <c r="BB716" i="6"/>
  <c r="BD715" i="6"/>
  <c r="BC715" i="6"/>
  <c r="BB715" i="6"/>
  <c r="BD714" i="6"/>
  <c r="BC714" i="6"/>
  <c r="BB714" i="6"/>
  <c r="BD713" i="6"/>
  <c r="BC713" i="6"/>
  <c r="BB713" i="6"/>
  <c r="BD712" i="6"/>
  <c r="BC712" i="6"/>
  <c r="BB712" i="6"/>
  <c r="BD711" i="6"/>
  <c r="BC711" i="6"/>
  <c r="BB711" i="6"/>
  <c r="BD710" i="6"/>
  <c r="BC710" i="6"/>
  <c r="BB710" i="6"/>
  <c r="BD709" i="6"/>
  <c r="BC709" i="6"/>
  <c r="BB709" i="6"/>
  <c r="BD708" i="6"/>
  <c r="BC708" i="6"/>
  <c r="BB708" i="6"/>
  <c r="BD707" i="6"/>
  <c r="BC707" i="6"/>
  <c r="BB707" i="6"/>
  <c r="BD706" i="6"/>
  <c r="BC706" i="6"/>
  <c r="BB706" i="6"/>
  <c r="BD705" i="6"/>
  <c r="BC705" i="6"/>
  <c r="BB705" i="6"/>
  <c r="BD704" i="6"/>
  <c r="BC704" i="6"/>
  <c r="BB704" i="6"/>
  <c r="BD703" i="6"/>
  <c r="BC703" i="6"/>
  <c r="BB703" i="6"/>
  <c r="BD702" i="6"/>
  <c r="BC702" i="6"/>
  <c r="BB702" i="6"/>
  <c r="BD701" i="6"/>
  <c r="BC701" i="6"/>
  <c r="BB701" i="6"/>
  <c r="BD700" i="6"/>
  <c r="BC700" i="6"/>
  <c r="BB700" i="6"/>
  <c r="BD699" i="6"/>
  <c r="BC699" i="6"/>
  <c r="BB699" i="6"/>
  <c r="BD698" i="6"/>
  <c r="BC698" i="6"/>
  <c r="BB698" i="6"/>
  <c r="BD697" i="6"/>
  <c r="BC697" i="6"/>
  <c r="BB697" i="6"/>
  <c r="BD696" i="6"/>
  <c r="BC696" i="6"/>
  <c r="BB696" i="6"/>
  <c r="BD695" i="6"/>
  <c r="BC695" i="6"/>
  <c r="BB695" i="6"/>
  <c r="BD694" i="6"/>
  <c r="BC694" i="6"/>
  <c r="BB694" i="6"/>
  <c r="BD693" i="6"/>
  <c r="BC693" i="6"/>
  <c r="BB693" i="6"/>
  <c r="BD692" i="6"/>
  <c r="BC692" i="6"/>
  <c r="BB692" i="6"/>
  <c r="BD691" i="6"/>
  <c r="BC691" i="6"/>
  <c r="BB691" i="6"/>
  <c r="BD690" i="6"/>
  <c r="BC690" i="6"/>
  <c r="BB690" i="6"/>
  <c r="BD689" i="6"/>
  <c r="BC689" i="6"/>
  <c r="BB689" i="6"/>
  <c r="BD688" i="6"/>
  <c r="BC688" i="6"/>
  <c r="BB688" i="6"/>
  <c r="BD687" i="6"/>
  <c r="BC687" i="6"/>
  <c r="BB687" i="6"/>
  <c r="BD686" i="6"/>
  <c r="BC686" i="6"/>
  <c r="BB686" i="6"/>
  <c r="BD685" i="6"/>
  <c r="BC685" i="6"/>
  <c r="BB685" i="6"/>
  <c r="BD684" i="6"/>
  <c r="BC684" i="6"/>
  <c r="BB684" i="6"/>
  <c r="BD683" i="6"/>
  <c r="BC683" i="6"/>
  <c r="BB683" i="6"/>
  <c r="BD682" i="6"/>
  <c r="BC682" i="6"/>
  <c r="BB682" i="6"/>
  <c r="BD681" i="6"/>
  <c r="BC681" i="6"/>
  <c r="BB681" i="6"/>
  <c r="BD680" i="6"/>
  <c r="BC680" i="6"/>
  <c r="BB680" i="6"/>
  <c r="BD679" i="6"/>
  <c r="BC679" i="6"/>
  <c r="BB679" i="6"/>
  <c r="BD678" i="6"/>
  <c r="BC678" i="6"/>
  <c r="BB678" i="6"/>
  <c r="BD677" i="6"/>
  <c r="BC677" i="6"/>
  <c r="BB677" i="6"/>
  <c r="BD676" i="6"/>
  <c r="BC676" i="6"/>
  <c r="BB676" i="6"/>
  <c r="BD675" i="6"/>
  <c r="BC675" i="6"/>
  <c r="BB675" i="6"/>
  <c r="BD674" i="6"/>
  <c r="BC674" i="6"/>
  <c r="BB674" i="6"/>
  <c r="BD673" i="6"/>
  <c r="BC673" i="6"/>
  <c r="BB673" i="6"/>
  <c r="BD672" i="6"/>
  <c r="BC672" i="6"/>
  <c r="BB672" i="6"/>
  <c r="BD671" i="6"/>
  <c r="BC671" i="6"/>
  <c r="BB671" i="6"/>
  <c r="BD670" i="6"/>
  <c r="BC670" i="6"/>
  <c r="BB670" i="6"/>
  <c r="BD669" i="6"/>
  <c r="BC669" i="6"/>
  <c r="BB669" i="6"/>
  <c r="BD668" i="6"/>
  <c r="BC668" i="6"/>
  <c r="BB668" i="6"/>
  <c r="BD667" i="6"/>
  <c r="BC667" i="6"/>
  <c r="BB667" i="6"/>
  <c r="BD666" i="6"/>
  <c r="BC666" i="6"/>
  <c r="BB666" i="6"/>
  <c r="BD665" i="6"/>
  <c r="BC665" i="6"/>
  <c r="BB665" i="6"/>
  <c r="BD664" i="6"/>
  <c r="BC664" i="6"/>
  <c r="BB664" i="6"/>
  <c r="BD663" i="6"/>
  <c r="BC663" i="6"/>
  <c r="BB663" i="6"/>
  <c r="BD662" i="6"/>
  <c r="BC662" i="6"/>
  <c r="BB662" i="6"/>
  <c r="BD661" i="6"/>
  <c r="BC661" i="6"/>
  <c r="BB661" i="6"/>
  <c r="BD660" i="6"/>
  <c r="BC660" i="6"/>
  <c r="BB660" i="6"/>
  <c r="BD659" i="6"/>
  <c r="BC659" i="6"/>
  <c r="BB659" i="6"/>
  <c r="BD658" i="6"/>
  <c r="BC658" i="6"/>
  <c r="BB658" i="6"/>
  <c r="BD657" i="6"/>
  <c r="BC657" i="6"/>
  <c r="BB657" i="6"/>
  <c r="BD656" i="6"/>
  <c r="BC656" i="6"/>
  <c r="BB656" i="6"/>
  <c r="BD655" i="6"/>
  <c r="BC655" i="6"/>
  <c r="BB655" i="6"/>
  <c r="BD654" i="6"/>
  <c r="BC654" i="6"/>
  <c r="BB654" i="6"/>
  <c r="BD653" i="6"/>
  <c r="BC653" i="6"/>
  <c r="BB653" i="6"/>
  <c r="BD652" i="6"/>
  <c r="BC652" i="6"/>
  <c r="BB652" i="6"/>
  <c r="BD651" i="6"/>
  <c r="BC651" i="6"/>
  <c r="BB651" i="6"/>
  <c r="BD650" i="6"/>
  <c r="BC650" i="6"/>
  <c r="BB650" i="6"/>
  <c r="BD649" i="6"/>
  <c r="BC649" i="6"/>
  <c r="BB649" i="6"/>
  <c r="BD648" i="6"/>
  <c r="BC648" i="6"/>
  <c r="BB648" i="6"/>
  <c r="BD647" i="6"/>
  <c r="BC647" i="6"/>
  <c r="BB647" i="6"/>
  <c r="BD646" i="6"/>
  <c r="BC646" i="6"/>
  <c r="BB646" i="6"/>
  <c r="BD645" i="6"/>
  <c r="BC645" i="6"/>
  <c r="BB645" i="6"/>
  <c r="BD644" i="6"/>
  <c r="BC644" i="6"/>
  <c r="BB644" i="6"/>
  <c r="BD643" i="6"/>
  <c r="BC643" i="6"/>
  <c r="BB643" i="6"/>
  <c r="BD642" i="6"/>
  <c r="BC642" i="6"/>
  <c r="BB642" i="6"/>
  <c r="BD641" i="6"/>
  <c r="BC641" i="6"/>
  <c r="BB641" i="6"/>
  <c r="BD640" i="6"/>
  <c r="BC640" i="6"/>
  <c r="BB640" i="6"/>
  <c r="BD639" i="6"/>
  <c r="BC639" i="6"/>
  <c r="BB639" i="6"/>
  <c r="BD638" i="6"/>
  <c r="BC638" i="6"/>
  <c r="BB638" i="6"/>
  <c r="BD637" i="6"/>
  <c r="BC637" i="6"/>
  <c r="BB637" i="6"/>
  <c r="BD636" i="6"/>
  <c r="BC636" i="6"/>
  <c r="BB636" i="6"/>
  <c r="BD635" i="6"/>
  <c r="BC635" i="6"/>
  <c r="BB635" i="6"/>
  <c r="BD634" i="6"/>
  <c r="BC634" i="6"/>
  <c r="BB634" i="6"/>
  <c r="BD633" i="6"/>
  <c r="BC633" i="6"/>
  <c r="BB633" i="6"/>
  <c r="BD632" i="6"/>
  <c r="BC632" i="6"/>
  <c r="BB632" i="6"/>
  <c r="BD631" i="6"/>
  <c r="BC631" i="6"/>
  <c r="BB631" i="6"/>
  <c r="BD630" i="6"/>
  <c r="BC630" i="6"/>
  <c r="BB630" i="6"/>
  <c r="BD629" i="6"/>
  <c r="BC629" i="6"/>
  <c r="BB629" i="6"/>
  <c r="BD628" i="6"/>
  <c r="BC628" i="6"/>
  <c r="BB628" i="6"/>
  <c r="BD627" i="6"/>
  <c r="BC627" i="6"/>
  <c r="BB627" i="6"/>
  <c r="BD626" i="6"/>
  <c r="BC626" i="6"/>
  <c r="BB626" i="6"/>
  <c r="BD625" i="6"/>
  <c r="BC625" i="6"/>
  <c r="BB625" i="6"/>
  <c r="BD624" i="6"/>
  <c r="BC624" i="6"/>
  <c r="BB624" i="6"/>
  <c r="BD623" i="6"/>
  <c r="BC623" i="6"/>
  <c r="BB623" i="6"/>
  <c r="BD622" i="6"/>
  <c r="BC622" i="6"/>
  <c r="BB622" i="6"/>
  <c r="BD621" i="6"/>
  <c r="BC621" i="6"/>
  <c r="BB621" i="6"/>
  <c r="BD620" i="6"/>
  <c r="BC620" i="6"/>
  <c r="BB620" i="6"/>
  <c r="BD619" i="6"/>
  <c r="BC619" i="6"/>
  <c r="BB619" i="6"/>
  <c r="BD618" i="6"/>
  <c r="BC618" i="6"/>
  <c r="BB618" i="6"/>
  <c r="BD617" i="6"/>
  <c r="BC617" i="6"/>
  <c r="BB617" i="6"/>
  <c r="BD616" i="6"/>
  <c r="BC616" i="6"/>
  <c r="BB616" i="6"/>
  <c r="BD615" i="6"/>
  <c r="BC615" i="6"/>
  <c r="BB615" i="6"/>
  <c r="BD614" i="6"/>
  <c r="BC614" i="6"/>
  <c r="BB614" i="6"/>
  <c r="BD613" i="6"/>
  <c r="BC613" i="6"/>
  <c r="BB613" i="6"/>
  <c r="BD612" i="6"/>
  <c r="BC612" i="6"/>
  <c r="BB612" i="6"/>
  <c r="BD611" i="6"/>
  <c r="BC611" i="6"/>
  <c r="BB611" i="6"/>
  <c r="BD610" i="6"/>
  <c r="BC610" i="6"/>
  <c r="BB610" i="6"/>
  <c r="BD609" i="6"/>
  <c r="BC609" i="6"/>
  <c r="BB609" i="6"/>
  <c r="BD608" i="6"/>
  <c r="BC608" i="6"/>
  <c r="BB608" i="6"/>
  <c r="BD607" i="6"/>
  <c r="BC607" i="6"/>
  <c r="BB607" i="6"/>
  <c r="BD606" i="6"/>
  <c r="BC606" i="6"/>
  <c r="BB606" i="6"/>
  <c r="BD605" i="6"/>
  <c r="BC605" i="6"/>
  <c r="BB605" i="6"/>
  <c r="BD604" i="6"/>
  <c r="BC604" i="6"/>
  <c r="BB604" i="6"/>
  <c r="BD603" i="6"/>
  <c r="BC603" i="6"/>
  <c r="BB603" i="6"/>
  <c r="BD602" i="6"/>
  <c r="BC602" i="6"/>
  <c r="BB602" i="6"/>
  <c r="BD601" i="6"/>
  <c r="BC601" i="6"/>
  <c r="BB601" i="6"/>
  <c r="BD600" i="6"/>
  <c r="BC600" i="6"/>
  <c r="BB600" i="6"/>
  <c r="BD599" i="6"/>
  <c r="BC599" i="6"/>
  <c r="BB599" i="6"/>
  <c r="BD598" i="6"/>
  <c r="BC598" i="6"/>
  <c r="BB598" i="6"/>
  <c r="BD597" i="6"/>
  <c r="BC597" i="6"/>
  <c r="BB597" i="6"/>
  <c r="BD596" i="6"/>
  <c r="BC596" i="6"/>
  <c r="BB596" i="6"/>
  <c r="BD595" i="6"/>
  <c r="BC595" i="6"/>
  <c r="BB595" i="6"/>
  <c r="BD594" i="6"/>
  <c r="BC594" i="6"/>
  <c r="BB594" i="6"/>
  <c r="BD593" i="6"/>
  <c r="BC593" i="6"/>
  <c r="BB593" i="6"/>
  <c r="BD592" i="6"/>
  <c r="BC592" i="6"/>
  <c r="BB592" i="6"/>
  <c r="BD591" i="6"/>
  <c r="BC591" i="6"/>
  <c r="BB591" i="6"/>
  <c r="BD590" i="6"/>
  <c r="BC590" i="6"/>
  <c r="BB590" i="6"/>
  <c r="BD589" i="6"/>
  <c r="BC589" i="6"/>
  <c r="BB589" i="6"/>
  <c r="BD588" i="6"/>
  <c r="BC588" i="6"/>
  <c r="BB588" i="6"/>
  <c r="BD587" i="6"/>
  <c r="BC587" i="6"/>
  <c r="BB587" i="6"/>
  <c r="BD586" i="6"/>
  <c r="BC586" i="6"/>
  <c r="BB586" i="6"/>
  <c r="BD585" i="6"/>
  <c r="BC585" i="6"/>
  <c r="BB585" i="6"/>
  <c r="BD584" i="6"/>
  <c r="BC584" i="6"/>
  <c r="BB584" i="6"/>
  <c r="BD583" i="6"/>
  <c r="BC583" i="6"/>
  <c r="BB583" i="6"/>
  <c r="BD582" i="6"/>
  <c r="BC582" i="6"/>
  <c r="BB582" i="6"/>
  <c r="BD581" i="6"/>
  <c r="BC581" i="6"/>
  <c r="BB581" i="6"/>
  <c r="BD580" i="6"/>
  <c r="BC580" i="6"/>
  <c r="BB580" i="6"/>
  <c r="BD579" i="6"/>
  <c r="BC579" i="6"/>
  <c r="BB579" i="6"/>
  <c r="BD578" i="6"/>
  <c r="BC578" i="6"/>
  <c r="BB578" i="6"/>
  <c r="BD577" i="6"/>
  <c r="BC577" i="6"/>
  <c r="BB577" i="6"/>
  <c r="BD576" i="6"/>
  <c r="BC576" i="6"/>
  <c r="BB576" i="6"/>
  <c r="BD575" i="6"/>
  <c r="BC575" i="6"/>
  <c r="BB575" i="6"/>
  <c r="BD574" i="6"/>
  <c r="BC574" i="6"/>
  <c r="BB574" i="6"/>
  <c r="BD573" i="6"/>
  <c r="BC573" i="6"/>
  <c r="BB573" i="6"/>
  <c r="BD572" i="6"/>
  <c r="BC572" i="6"/>
  <c r="BB572" i="6"/>
  <c r="BD571" i="6"/>
  <c r="BC571" i="6"/>
  <c r="BB571" i="6"/>
  <c r="BD570" i="6"/>
  <c r="BC570" i="6"/>
  <c r="BB570" i="6"/>
  <c r="BD569" i="6"/>
  <c r="BC569" i="6"/>
  <c r="BB569" i="6"/>
  <c r="BD568" i="6"/>
  <c r="BC568" i="6"/>
  <c r="BB568" i="6"/>
  <c r="BD567" i="6"/>
  <c r="BC567" i="6"/>
  <c r="BB567" i="6"/>
  <c r="BD566" i="6"/>
  <c r="BC566" i="6"/>
  <c r="BB566" i="6"/>
  <c r="BD565" i="6"/>
  <c r="BC565" i="6"/>
  <c r="BB565" i="6"/>
  <c r="BD564" i="6"/>
  <c r="BC564" i="6"/>
  <c r="BB564" i="6"/>
  <c r="BD563" i="6"/>
  <c r="BC563" i="6"/>
  <c r="BB563" i="6"/>
  <c r="BD562" i="6"/>
  <c r="BC562" i="6"/>
  <c r="BB562" i="6"/>
  <c r="BD561" i="6"/>
  <c r="BC561" i="6"/>
  <c r="BB561" i="6"/>
  <c r="BD560" i="6"/>
  <c r="BC560" i="6"/>
  <c r="BB560" i="6"/>
  <c r="BD559" i="6"/>
  <c r="BC559" i="6"/>
  <c r="BB559" i="6"/>
  <c r="BD558" i="6"/>
  <c r="BC558" i="6"/>
  <c r="BB558" i="6"/>
  <c r="BD557" i="6"/>
  <c r="BC557" i="6"/>
  <c r="BB557" i="6"/>
  <c r="BD556" i="6"/>
  <c r="BC556" i="6"/>
  <c r="BB556" i="6"/>
  <c r="BD555" i="6"/>
  <c r="BC555" i="6"/>
  <c r="BB555" i="6"/>
  <c r="BD554" i="6"/>
  <c r="BC554" i="6"/>
  <c r="BB554" i="6"/>
  <c r="BD553" i="6"/>
  <c r="BC553" i="6"/>
  <c r="BB553" i="6"/>
  <c r="BD552" i="6"/>
  <c r="BC552" i="6"/>
  <c r="BB552" i="6"/>
  <c r="BD551" i="6"/>
  <c r="BC551" i="6"/>
  <c r="BB551" i="6"/>
  <c r="BD550" i="6"/>
  <c r="BC550" i="6"/>
  <c r="BB550" i="6"/>
  <c r="BD549" i="6"/>
  <c r="BC549" i="6"/>
  <c r="BB549" i="6"/>
  <c r="BD548" i="6"/>
  <c r="BC548" i="6"/>
  <c r="BB548" i="6"/>
  <c r="BD547" i="6"/>
  <c r="BC547" i="6"/>
  <c r="BB547" i="6"/>
  <c r="BD546" i="6"/>
  <c r="BC546" i="6"/>
  <c r="BB546" i="6"/>
  <c r="BD545" i="6"/>
  <c r="BC545" i="6"/>
  <c r="BB545" i="6"/>
  <c r="BD544" i="6"/>
  <c r="BC544" i="6"/>
  <c r="BB544" i="6"/>
  <c r="BD543" i="6"/>
  <c r="BC543" i="6"/>
  <c r="BB543" i="6"/>
  <c r="BD542" i="6"/>
  <c r="BC542" i="6"/>
  <c r="BB542" i="6"/>
  <c r="BD541" i="6"/>
  <c r="BC541" i="6"/>
  <c r="BB541" i="6"/>
  <c r="BD540" i="6"/>
  <c r="BC540" i="6"/>
  <c r="BB540" i="6"/>
  <c r="BD539" i="6"/>
  <c r="BC539" i="6"/>
  <c r="BB539" i="6"/>
  <c r="BD538" i="6"/>
  <c r="BC538" i="6"/>
  <c r="BB538" i="6"/>
  <c r="BD537" i="6"/>
  <c r="BC537" i="6"/>
  <c r="BB537" i="6"/>
  <c r="BD536" i="6"/>
  <c r="BC536" i="6"/>
  <c r="BB536" i="6"/>
  <c r="BD535" i="6"/>
  <c r="BC535" i="6"/>
  <c r="BB535" i="6"/>
  <c r="BD534" i="6"/>
  <c r="BC534" i="6"/>
  <c r="BB534" i="6"/>
  <c r="BD533" i="6"/>
  <c r="BC533" i="6"/>
  <c r="BB533" i="6"/>
  <c r="BD532" i="6"/>
  <c r="BC532" i="6"/>
  <c r="BB532" i="6"/>
  <c r="BD531" i="6"/>
  <c r="BC531" i="6"/>
  <c r="BB531" i="6"/>
  <c r="BD530" i="6"/>
  <c r="BC530" i="6"/>
  <c r="BB530" i="6"/>
  <c r="BD529" i="6"/>
  <c r="BC529" i="6"/>
  <c r="BB529" i="6"/>
  <c r="BD528" i="6"/>
  <c r="BC528" i="6"/>
  <c r="BB528" i="6"/>
  <c r="BD527" i="6"/>
  <c r="BC527" i="6"/>
  <c r="BB527" i="6"/>
  <c r="BD526" i="6"/>
  <c r="BC526" i="6"/>
  <c r="BB526" i="6"/>
  <c r="BD525" i="6"/>
  <c r="BC525" i="6"/>
  <c r="BB525" i="6"/>
  <c r="BD524" i="6"/>
  <c r="BC524" i="6"/>
  <c r="BB524" i="6"/>
  <c r="BD523" i="6"/>
  <c r="BC523" i="6"/>
  <c r="BB523" i="6"/>
  <c r="BD522" i="6"/>
  <c r="BC522" i="6"/>
  <c r="BB522" i="6"/>
  <c r="BD521" i="6"/>
  <c r="BC521" i="6"/>
  <c r="BB521" i="6"/>
  <c r="BD520" i="6"/>
  <c r="BC520" i="6"/>
  <c r="BB520" i="6"/>
  <c r="BD519" i="6"/>
  <c r="BC519" i="6"/>
  <c r="BB519" i="6"/>
  <c r="BD518" i="6"/>
  <c r="BC518" i="6"/>
  <c r="BB518" i="6"/>
  <c r="BD517" i="6"/>
  <c r="BC517" i="6"/>
  <c r="BB517" i="6"/>
  <c r="BD516" i="6"/>
  <c r="BC516" i="6"/>
  <c r="BB516" i="6"/>
  <c r="BD515" i="6"/>
  <c r="BC515" i="6"/>
  <c r="BB515" i="6"/>
  <c r="BD514" i="6"/>
  <c r="BC514" i="6"/>
  <c r="BB514" i="6"/>
  <c r="BD513" i="6"/>
  <c r="BC513" i="6"/>
  <c r="BB513" i="6"/>
  <c r="BD512" i="6"/>
  <c r="BC512" i="6"/>
  <c r="BB512" i="6"/>
  <c r="BD511" i="6"/>
  <c r="BC511" i="6"/>
  <c r="BB511" i="6"/>
  <c r="BD510" i="6"/>
  <c r="BC510" i="6"/>
  <c r="BB510" i="6"/>
  <c r="BD509" i="6"/>
  <c r="BC509" i="6"/>
  <c r="BB509" i="6"/>
  <c r="BD508" i="6"/>
  <c r="BC508" i="6"/>
  <c r="BB508" i="6"/>
  <c r="BD507" i="6"/>
  <c r="BC507" i="6"/>
  <c r="BB507" i="6"/>
  <c r="BD506" i="6"/>
  <c r="BC506" i="6"/>
  <c r="BB506" i="6"/>
  <c r="BD505" i="6"/>
  <c r="BC505" i="6"/>
  <c r="BB505" i="6"/>
  <c r="BD504" i="6"/>
  <c r="BC504" i="6"/>
  <c r="BB504" i="6"/>
  <c r="BD503" i="6"/>
  <c r="BC503" i="6"/>
  <c r="BB503" i="6"/>
  <c r="BD502" i="6"/>
  <c r="BC502" i="6"/>
  <c r="BB502" i="6"/>
  <c r="BD501" i="6"/>
  <c r="BC501" i="6"/>
  <c r="BB501" i="6"/>
  <c r="BD500" i="6"/>
  <c r="BC500" i="6"/>
  <c r="AY500" i="6"/>
  <c r="BB500" i="6" s="1"/>
  <c r="BD499" i="6"/>
  <c r="BC499" i="6"/>
  <c r="AY499" i="6"/>
  <c r="BB499" i="6" s="1"/>
  <c r="BD498" i="6"/>
  <c r="BC498" i="6"/>
  <c r="AY498" i="6"/>
  <c r="BB498" i="6" s="1"/>
  <c r="BD497" i="6"/>
  <c r="BC497" i="6"/>
  <c r="AY497" i="6"/>
  <c r="BB497" i="6" s="1"/>
  <c r="BD496" i="6"/>
  <c r="BC496" i="6"/>
  <c r="AY496" i="6"/>
  <c r="BB496" i="6" s="1"/>
  <c r="BD495" i="6"/>
  <c r="BC495" i="6"/>
  <c r="AY495" i="6"/>
  <c r="BB495" i="6" s="1"/>
  <c r="BD494" i="6"/>
  <c r="BC494" i="6"/>
  <c r="AY494" i="6"/>
  <c r="BB494" i="6" s="1"/>
  <c r="BD493" i="6"/>
  <c r="BC493" i="6"/>
  <c r="AY493" i="6"/>
  <c r="BB493" i="6" s="1"/>
  <c r="BD492" i="6"/>
  <c r="BC492" i="6"/>
  <c r="AY492" i="6"/>
  <c r="BB492" i="6" s="1"/>
  <c r="BD491" i="6"/>
  <c r="BC491" i="6"/>
  <c r="AY491" i="6"/>
  <c r="BB491" i="6" s="1"/>
  <c r="BD490" i="6"/>
  <c r="BC490" i="6"/>
  <c r="AY490" i="6"/>
  <c r="BB490" i="6" s="1"/>
  <c r="BD489" i="6"/>
  <c r="BC489" i="6"/>
  <c r="AY489" i="6"/>
  <c r="BB489" i="6" s="1"/>
  <c r="BD488" i="6"/>
  <c r="BC488" i="6"/>
  <c r="AY488" i="6"/>
  <c r="BB488" i="6" s="1"/>
  <c r="BD487" i="6"/>
  <c r="BC487" i="6"/>
  <c r="AY487" i="6"/>
  <c r="BB487" i="6" s="1"/>
  <c r="BD486" i="6"/>
  <c r="BC486" i="6"/>
  <c r="AY486" i="6"/>
  <c r="BB486" i="6" s="1"/>
  <c r="BD485" i="6"/>
  <c r="BC485" i="6"/>
  <c r="AY485" i="6"/>
  <c r="BB485" i="6" s="1"/>
  <c r="BD484" i="6"/>
  <c r="BC484" i="6"/>
  <c r="AY484" i="6"/>
  <c r="BB484" i="6" s="1"/>
  <c r="BD483" i="6"/>
  <c r="BC483" i="6"/>
  <c r="AY483" i="6"/>
  <c r="BB483" i="6" s="1"/>
  <c r="BD482" i="6"/>
  <c r="BC482" i="6"/>
  <c r="AY482" i="6"/>
  <c r="BB482" i="6" s="1"/>
  <c r="BD481" i="6"/>
  <c r="BC481" i="6"/>
  <c r="AY481" i="6"/>
  <c r="BB481" i="6" s="1"/>
  <c r="BD480" i="6"/>
  <c r="BC480" i="6"/>
  <c r="AY480" i="6"/>
  <c r="BB480" i="6" s="1"/>
  <c r="BD479" i="6"/>
  <c r="BC479" i="6"/>
  <c r="AY479" i="6"/>
  <c r="BB479" i="6" s="1"/>
  <c r="BD478" i="6"/>
  <c r="BC478" i="6"/>
  <c r="AY478" i="6"/>
  <c r="BB478" i="6" s="1"/>
  <c r="BD477" i="6"/>
  <c r="BC477" i="6"/>
  <c r="AY477" i="6"/>
  <c r="BB477" i="6" s="1"/>
  <c r="BD476" i="6"/>
  <c r="BC476" i="6"/>
  <c r="AY476" i="6"/>
  <c r="BB476" i="6" s="1"/>
  <c r="BD475" i="6"/>
  <c r="BC475" i="6"/>
  <c r="AY475" i="6"/>
  <c r="BB475" i="6" s="1"/>
  <c r="BD474" i="6"/>
  <c r="BC474" i="6"/>
  <c r="AY474" i="6"/>
  <c r="BB474" i="6" s="1"/>
  <c r="BD473" i="6"/>
  <c r="BC473" i="6"/>
  <c r="AY473" i="6"/>
  <c r="BB473" i="6" s="1"/>
  <c r="BD472" i="6"/>
  <c r="BC472" i="6"/>
  <c r="AY472" i="6"/>
  <c r="BB472" i="6" s="1"/>
  <c r="BD471" i="6"/>
  <c r="BC471" i="6"/>
  <c r="AY471" i="6"/>
  <c r="BB471" i="6" s="1"/>
  <c r="BD470" i="6"/>
  <c r="BC470" i="6"/>
  <c r="AY470" i="6"/>
  <c r="BB470" i="6" s="1"/>
  <c r="BD469" i="6"/>
  <c r="BC469" i="6"/>
  <c r="AY469" i="6"/>
  <c r="BB469" i="6" s="1"/>
  <c r="BD468" i="6"/>
  <c r="BC468" i="6"/>
  <c r="AY468" i="6"/>
  <c r="BB468" i="6" s="1"/>
  <c r="BD467" i="6"/>
  <c r="BC467" i="6"/>
  <c r="AY467" i="6"/>
  <c r="BB467" i="6" s="1"/>
  <c r="BD466" i="6"/>
  <c r="BC466" i="6"/>
  <c r="AY466" i="6"/>
  <c r="BB466" i="6" s="1"/>
  <c r="BD465" i="6"/>
  <c r="BC465" i="6"/>
  <c r="AY465" i="6"/>
  <c r="BB465" i="6" s="1"/>
  <c r="BD464" i="6"/>
  <c r="BC464" i="6"/>
  <c r="AY464" i="6"/>
  <c r="BB464" i="6" s="1"/>
  <c r="BD463" i="6"/>
  <c r="BC463" i="6"/>
  <c r="AY463" i="6"/>
  <c r="BB463" i="6" s="1"/>
  <c r="BD462" i="6"/>
  <c r="BC462" i="6"/>
  <c r="AY462" i="6"/>
  <c r="BB462" i="6" s="1"/>
  <c r="BD461" i="6"/>
  <c r="BC461" i="6"/>
  <c r="AY461" i="6"/>
  <c r="BB461" i="6" s="1"/>
  <c r="BD460" i="6"/>
  <c r="BC460" i="6"/>
  <c r="AY460" i="6"/>
  <c r="BB460" i="6" s="1"/>
  <c r="BD459" i="6"/>
  <c r="BC459" i="6"/>
  <c r="AY459" i="6"/>
  <c r="BB459" i="6" s="1"/>
  <c r="BD458" i="6"/>
  <c r="BC458" i="6"/>
  <c r="AY458" i="6"/>
  <c r="BB458" i="6" s="1"/>
  <c r="BD457" i="6"/>
  <c r="BC457" i="6"/>
  <c r="AY457" i="6"/>
  <c r="BB457" i="6" s="1"/>
  <c r="BD456" i="6"/>
  <c r="BC456" i="6"/>
  <c r="AY456" i="6"/>
  <c r="BB456" i="6" s="1"/>
  <c r="BD455" i="6"/>
  <c r="BC455" i="6"/>
  <c r="AY455" i="6"/>
  <c r="BB455" i="6" s="1"/>
  <c r="BD454" i="6"/>
  <c r="BC454" i="6"/>
  <c r="AY454" i="6"/>
  <c r="BB454" i="6" s="1"/>
  <c r="BD453" i="6"/>
  <c r="BC453" i="6"/>
  <c r="AY453" i="6"/>
  <c r="BB453" i="6" s="1"/>
  <c r="BD452" i="6"/>
  <c r="BC452" i="6"/>
  <c r="AY452" i="6"/>
  <c r="BB452" i="6" s="1"/>
  <c r="BD451" i="6"/>
  <c r="BC451" i="6"/>
  <c r="AY451" i="6"/>
  <c r="BB451" i="6" s="1"/>
  <c r="BD450" i="6"/>
  <c r="BC450" i="6"/>
  <c r="AY450" i="6"/>
  <c r="BB450" i="6" s="1"/>
  <c r="BD449" i="6"/>
  <c r="BC449" i="6"/>
  <c r="AY449" i="6"/>
  <c r="BB449" i="6" s="1"/>
  <c r="BD448" i="6"/>
  <c r="BC448" i="6"/>
  <c r="AY448" i="6"/>
  <c r="BB448" i="6" s="1"/>
  <c r="BD447" i="6"/>
  <c r="BC447" i="6"/>
  <c r="AY447" i="6"/>
  <c r="BB447" i="6" s="1"/>
  <c r="BD446" i="6"/>
  <c r="BC446" i="6"/>
  <c r="AY446" i="6"/>
  <c r="BB446" i="6" s="1"/>
  <c r="BD445" i="6"/>
  <c r="BC445" i="6"/>
  <c r="AY445" i="6"/>
  <c r="BB445" i="6" s="1"/>
  <c r="BD444" i="6"/>
  <c r="BC444" i="6"/>
  <c r="AY444" i="6"/>
  <c r="BB444" i="6" s="1"/>
  <c r="BD443" i="6"/>
  <c r="BC443" i="6"/>
  <c r="AY443" i="6"/>
  <c r="BB443" i="6" s="1"/>
  <c r="BD442" i="6"/>
  <c r="BC442" i="6"/>
  <c r="AY442" i="6"/>
  <c r="BB442" i="6" s="1"/>
  <c r="BD441" i="6"/>
  <c r="BC441" i="6"/>
  <c r="AY441" i="6"/>
  <c r="BB441" i="6" s="1"/>
  <c r="BD440" i="6"/>
  <c r="BC440" i="6"/>
  <c r="AY440" i="6"/>
  <c r="BB440" i="6" s="1"/>
  <c r="BD439" i="6"/>
  <c r="BC439" i="6"/>
  <c r="AY439" i="6"/>
  <c r="BB439" i="6" s="1"/>
  <c r="BD438" i="6"/>
  <c r="BC438" i="6"/>
  <c r="AY438" i="6"/>
  <c r="BB438" i="6" s="1"/>
  <c r="BD437" i="6"/>
  <c r="BC437" i="6"/>
  <c r="AY437" i="6"/>
  <c r="BB437" i="6" s="1"/>
  <c r="BD436" i="6"/>
  <c r="BC436" i="6"/>
  <c r="AY436" i="6"/>
  <c r="BB436" i="6" s="1"/>
  <c r="BD435" i="6"/>
  <c r="BC435" i="6"/>
  <c r="AY435" i="6"/>
  <c r="BB435" i="6" s="1"/>
  <c r="BD434" i="6"/>
  <c r="BC434" i="6"/>
  <c r="AY434" i="6"/>
  <c r="BB434" i="6" s="1"/>
  <c r="BD433" i="6"/>
  <c r="BC433" i="6"/>
  <c r="AY433" i="6"/>
  <c r="BB433" i="6" s="1"/>
  <c r="BD432" i="6"/>
  <c r="BC432" i="6"/>
  <c r="AY432" i="6"/>
  <c r="BB432" i="6" s="1"/>
  <c r="BD431" i="6"/>
  <c r="BC431" i="6"/>
  <c r="AY431" i="6"/>
  <c r="BB431" i="6" s="1"/>
  <c r="BD430" i="6"/>
  <c r="BC430" i="6"/>
  <c r="AY430" i="6"/>
  <c r="BB430" i="6" s="1"/>
  <c r="BD429" i="6"/>
  <c r="BC429" i="6"/>
  <c r="AY429" i="6"/>
  <c r="BB429" i="6" s="1"/>
  <c r="BD428" i="6"/>
  <c r="BC428" i="6"/>
  <c r="AY428" i="6"/>
  <c r="BB428" i="6" s="1"/>
  <c r="BD427" i="6"/>
  <c r="BC427" i="6"/>
  <c r="AY427" i="6"/>
  <c r="BB427" i="6" s="1"/>
  <c r="BD426" i="6"/>
  <c r="BC426" i="6"/>
  <c r="AY426" i="6"/>
  <c r="BB426" i="6" s="1"/>
  <c r="BD425" i="6"/>
  <c r="BC425" i="6"/>
  <c r="AY425" i="6"/>
  <c r="BB425" i="6" s="1"/>
  <c r="BD424" i="6"/>
  <c r="BC424" i="6"/>
  <c r="AY424" i="6"/>
  <c r="BB424" i="6" s="1"/>
  <c r="BD423" i="6"/>
  <c r="BC423" i="6"/>
  <c r="AY423" i="6"/>
  <c r="BB423" i="6" s="1"/>
  <c r="BD422" i="6"/>
  <c r="BC422" i="6"/>
  <c r="AY422" i="6"/>
  <c r="BB422" i="6" s="1"/>
  <c r="BD421" i="6"/>
  <c r="BC421" i="6"/>
  <c r="AY421" i="6"/>
  <c r="BB421" i="6" s="1"/>
  <c r="BD420" i="6"/>
  <c r="BC420" i="6"/>
  <c r="AY420" i="6"/>
  <c r="BB420" i="6" s="1"/>
  <c r="BD419" i="6"/>
  <c r="BC419" i="6"/>
  <c r="AY419" i="6"/>
  <c r="BB419" i="6" s="1"/>
  <c r="BD418" i="6"/>
  <c r="BC418" i="6"/>
  <c r="AY418" i="6"/>
  <c r="BB418" i="6" s="1"/>
  <c r="BD417" i="6"/>
  <c r="BC417" i="6"/>
  <c r="AY417" i="6"/>
  <c r="BB417" i="6" s="1"/>
  <c r="BD416" i="6"/>
  <c r="BC416" i="6"/>
  <c r="AY416" i="6"/>
  <c r="BB416" i="6" s="1"/>
  <c r="BD415" i="6"/>
  <c r="BC415" i="6"/>
  <c r="AY415" i="6"/>
  <c r="BB415" i="6" s="1"/>
  <c r="BD414" i="6"/>
  <c r="BC414" i="6"/>
  <c r="AY414" i="6"/>
  <c r="BB414" i="6" s="1"/>
  <c r="BD413" i="6"/>
  <c r="BC413" i="6"/>
  <c r="AY413" i="6"/>
  <c r="BB413" i="6" s="1"/>
  <c r="BD412" i="6"/>
  <c r="BC412" i="6"/>
  <c r="AY412" i="6"/>
  <c r="BB412" i="6" s="1"/>
  <c r="BD411" i="6"/>
  <c r="BC411" i="6"/>
  <c r="AY411" i="6"/>
  <c r="BB411" i="6" s="1"/>
  <c r="BD410" i="6"/>
  <c r="BC410" i="6"/>
  <c r="AY410" i="6"/>
  <c r="BB410" i="6" s="1"/>
  <c r="BD409" i="6"/>
  <c r="BC409" i="6"/>
  <c r="AY409" i="6"/>
  <c r="BB409" i="6" s="1"/>
  <c r="BD408" i="6"/>
  <c r="BC408" i="6"/>
  <c r="AY408" i="6"/>
  <c r="BB408" i="6" s="1"/>
  <c r="BD407" i="6"/>
  <c r="BC407" i="6"/>
  <c r="AY407" i="6"/>
  <c r="BB407" i="6" s="1"/>
  <c r="BD406" i="6"/>
  <c r="BC406" i="6"/>
  <c r="AY406" i="6"/>
  <c r="BB406" i="6" s="1"/>
  <c r="BD405" i="6"/>
  <c r="BC405" i="6"/>
  <c r="AY405" i="6"/>
  <c r="BB405" i="6" s="1"/>
  <c r="BD404" i="6"/>
  <c r="BC404" i="6"/>
  <c r="AY404" i="6"/>
  <c r="BB404" i="6" s="1"/>
  <c r="BD403" i="6"/>
  <c r="BC403" i="6"/>
  <c r="AY403" i="6"/>
  <c r="BB403" i="6" s="1"/>
  <c r="BD402" i="6"/>
  <c r="BC402" i="6"/>
  <c r="AY402" i="6"/>
  <c r="BB402" i="6" s="1"/>
  <c r="BD401" i="6"/>
  <c r="BC401" i="6"/>
  <c r="AY401" i="6"/>
  <c r="BB401" i="6" s="1"/>
  <c r="BD400" i="6"/>
  <c r="BC400" i="6"/>
  <c r="AY400" i="6"/>
  <c r="BB400" i="6" s="1"/>
  <c r="BD399" i="6"/>
  <c r="BC399" i="6"/>
  <c r="AY399" i="6"/>
  <c r="BB399" i="6" s="1"/>
  <c r="BD398" i="6"/>
  <c r="BC398" i="6"/>
  <c r="AY398" i="6"/>
  <c r="BB398" i="6" s="1"/>
  <c r="BD397" i="6"/>
  <c r="BC397" i="6"/>
  <c r="AY397" i="6"/>
  <c r="BB397" i="6" s="1"/>
  <c r="BD396" i="6"/>
  <c r="BC396" i="6"/>
  <c r="AY396" i="6"/>
  <c r="BB396" i="6" s="1"/>
  <c r="BD395" i="6"/>
  <c r="BC395" i="6"/>
  <c r="AY395" i="6"/>
  <c r="BB395" i="6" s="1"/>
  <c r="BD394" i="6"/>
  <c r="BC394" i="6"/>
  <c r="AY394" i="6"/>
  <c r="BB394" i="6" s="1"/>
  <c r="BD393" i="6"/>
  <c r="BC393" i="6"/>
  <c r="AY393" i="6"/>
  <c r="BB393" i="6" s="1"/>
  <c r="BD392" i="6"/>
  <c r="BC392" i="6"/>
  <c r="AY392" i="6"/>
  <c r="BB392" i="6" s="1"/>
  <c r="BD391" i="6"/>
  <c r="BC391" i="6"/>
  <c r="AY391" i="6"/>
  <c r="BB391" i="6" s="1"/>
  <c r="BD390" i="6"/>
  <c r="BC390" i="6"/>
  <c r="AY390" i="6"/>
  <c r="BB390" i="6" s="1"/>
  <c r="BD389" i="6"/>
  <c r="BC389" i="6"/>
  <c r="AY389" i="6"/>
  <c r="BB389" i="6" s="1"/>
  <c r="BD388" i="6"/>
  <c r="BC388" i="6"/>
  <c r="AY388" i="6"/>
  <c r="BB388" i="6" s="1"/>
  <c r="BD387" i="6"/>
  <c r="BC387" i="6"/>
  <c r="AY387" i="6"/>
  <c r="BB387" i="6" s="1"/>
  <c r="BD386" i="6"/>
  <c r="BC386" i="6"/>
  <c r="AY386" i="6"/>
  <c r="BB386" i="6" s="1"/>
  <c r="BD385" i="6"/>
  <c r="BC385" i="6"/>
  <c r="AY385" i="6"/>
  <c r="BB385" i="6" s="1"/>
  <c r="BD384" i="6"/>
  <c r="BC384" i="6"/>
  <c r="AY384" i="6"/>
  <c r="BB384" i="6" s="1"/>
  <c r="BD383" i="6"/>
  <c r="BC383" i="6"/>
  <c r="AY383" i="6"/>
  <c r="BB383" i="6" s="1"/>
  <c r="BD382" i="6"/>
  <c r="BC382" i="6"/>
  <c r="AY382" i="6"/>
  <c r="BB382" i="6" s="1"/>
  <c r="BD381" i="6"/>
  <c r="BC381" i="6"/>
  <c r="AY381" i="6"/>
  <c r="BB381" i="6" s="1"/>
  <c r="BD380" i="6"/>
  <c r="BC380" i="6"/>
  <c r="AY380" i="6"/>
  <c r="BB380" i="6" s="1"/>
  <c r="BD379" i="6"/>
  <c r="BC379" i="6"/>
  <c r="AY379" i="6"/>
  <c r="BB379" i="6" s="1"/>
  <c r="BD378" i="6"/>
  <c r="BC378" i="6"/>
  <c r="AY378" i="6"/>
  <c r="BB378" i="6" s="1"/>
  <c r="BD377" i="6"/>
  <c r="BC377" i="6"/>
  <c r="AY377" i="6"/>
  <c r="BB377" i="6" s="1"/>
  <c r="BD376" i="6"/>
  <c r="BC376" i="6"/>
  <c r="AY376" i="6"/>
  <c r="BB376" i="6" s="1"/>
  <c r="BD375" i="6"/>
  <c r="BC375" i="6"/>
  <c r="AY375" i="6"/>
  <c r="BB375" i="6" s="1"/>
  <c r="BD374" i="6"/>
  <c r="BC374" i="6"/>
  <c r="AY374" i="6"/>
  <c r="BB374" i="6" s="1"/>
  <c r="BD373" i="6"/>
  <c r="BC373" i="6"/>
  <c r="AY373" i="6"/>
  <c r="BB373" i="6" s="1"/>
  <c r="BD372" i="6"/>
  <c r="BC372" i="6"/>
  <c r="AY372" i="6"/>
  <c r="BB372" i="6" s="1"/>
  <c r="BD371" i="6"/>
  <c r="BC371" i="6"/>
  <c r="AY371" i="6"/>
  <c r="BB371" i="6" s="1"/>
  <c r="BD370" i="6"/>
  <c r="BC370" i="6"/>
  <c r="AY370" i="6"/>
  <c r="BB370" i="6" s="1"/>
  <c r="BD369" i="6"/>
  <c r="BC369" i="6"/>
  <c r="AY369" i="6"/>
  <c r="BB369" i="6" s="1"/>
  <c r="BD368" i="6"/>
  <c r="BC368" i="6"/>
  <c r="AY368" i="6"/>
  <c r="BB368" i="6" s="1"/>
  <c r="BD367" i="6"/>
  <c r="BC367" i="6"/>
  <c r="AY367" i="6"/>
  <c r="BB367" i="6" s="1"/>
  <c r="BD366" i="6"/>
  <c r="BC366" i="6"/>
  <c r="AY366" i="6"/>
  <c r="BB366" i="6" s="1"/>
  <c r="BD365" i="6"/>
  <c r="BC365" i="6"/>
  <c r="AY365" i="6"/>
  <c r="BB365" i="6" s="1"/>
  <c r="BD364" i="6"/>
  <c r="BC364" i="6"/>
  <c r="AY364" i="6"/>
  <c r="BB364" i="6" s="1"/>
  <c r="BD363" i="6"/>
  <c r="BC363" i="6"/>
  <c r="AY363" i="6"/>
  <c r="BB363" i="6" s="1"/>
  <c r="BD362" i="6"/>
  <c r="BC362" i="6"/>
  <c r="AY362" i="6"/>
  <c r="BB362" i="6" s="1"/>
  <c r="BD361" i="6"/>
  <c r="BC361" i="6"/>
  <c r="AY361" i="6"/>
  <c r="BB361" i="6" s="1"/>
  <c r="BD360" i="6"/>
  <c r="BC360" i="6"/>
  <c r="AY360" i="6"/>
  <c r="BB360" i="6" s="1"/>
  <c r="BD359" i="6"/>
  <c r="BC359" i="6"/>
  <c r="AY359" i="6"/>
  <c r="BB359" i="6" s="1"/>
  <c r="BD358" i="6"/>
  <c r="BC358" i="6"/>
  <c r="AY358" i="6"/>
  <c r="BB358" i="6" s="1"/>
  <c r="BD357" i="6"/>
  <c r="BC357" i="6"/>
  <c r="AY357" i="6"/>
  <c r="BB357" i="6" s="1"/>
  <c r="BD356" i="6"/>
  <c r="BC356" i="6"/>
  <c r="AY356" i="6"/>
  <c r="BB356" i="6" s="1"/>
  <c r="BD355" i="6"/>
  <c r="BC355" i="6"/>
  <c r="AY355" i="6"/>
  <c r="BB355" i="6" s="1"/>
  <c r="BD354" i="6"/>
  <c r="BC354" i="6"/>
  <c r="AY354" i="6"/>
  <c r="BB354" i="6" s="1"/>
  <c r="BD353" i="6"/>
  <c r="BC353" i="6"/>
  <c r="AY353" i="6"/>
  <c r="BB353" i="6" s="1"/>
  <c r="BD352" i="6"/>
  <c r="BC352" i="6"/>
  <c r="AY352" i="6"/>
  <c r="BB352" i="6" s="1"/>
  <c r="BD351" i="6"/>
  <c r="BC351" i="6"/>
  <c r="AY351" i="6"/>
  <c r="BB351" i="6" s="1"/>
  <c r="BD350" i="6"/>
  <c r="BC350" i="6"/>
  <c r="AY350" i="6"/>
  <c r="BB350" i="6" s="1"/>
  <c r="BD349" i="6"/>
  <c r="BC349" i="6"/>
  <c r="AY349" i="6"/>
  <c r="BB349" i="6" s="1"/>
  <c r="BD348" i="6"/>
  <c r="BC348" i="6"/>
  <c r="AY348" i="6"/>
  <c r="BB348" i="6" s="1"/>
  <c r="BD347" i="6"/>
  <c r="BC347" i="6"/>
  <c r="AY347" i="6"/>
  <c r="BB347" i="6" s="1"/>
  <c r="BD346" i="6"/>
  <c r="BC346" i="6"/>
  <c r="AY346" i="6"/>
  <c r="BB346" i="6" s="1"/>
  <c r="BD345" i="6"/>
  <c r="BC345" i="6"/>
  <c r="AY345" i="6"/>
  <c r="BB345" i="6" s="1"/>
  <c r="BD344" i="6"/>
  <c r="BC344" i="6"/>
  <c r="AY344" i="6"/>
  <c r="BB344" i="6" s="1"/>
  <c r="BD343" i="6"/>
  <c r="BC343" i="6"/>
  <c r="AY343" i="6"/>
  <c r="BB343" i="6" s="1"/>
  <c r="BD342" i="6"/>
  <c r="BC342" i="6"/>
  <c r="AY342" i="6"/>
  <c r="BB342" i="6" s="1"/>
  <c r="BD341" i="6"/>
  <c r="BC341" i="6"/>
  <c r="AY341" i="6"/>
  <c r="BB341" i="6" s="1"/>
  <c r="BD340" i="6"/>
  <c r="BC340" i="6"/>
  <c r="AY340" i="6"/>
  <c r="BB340" i="6" s="1"/>
  <c r="BD339" i="6"/>
  <c r="BC339" i="6"/>
  <c r="AY339" i="6"/>
  <c r="BB339" i="6" s="1"/>
  <c r="BD338" i="6"/>
  <c r="BC338" i="6"/>
  <c r="AY338" i="6"/>
  <c r="BB338" i="6" s="1"/>
  <c r="BD337" i="6"/>
  <c r="BC337" i="6"/>
  <c r="AY337" i="6"/>
  <c r="BB337" i="6" s="1"/>
  <c r="BD336" i="6"/>
  <c r="BC336" i="6"/>
  <c r="AZ336" i="6"/>
  <c r="AY336" i="6" s="1"/>
  <c r="BB336" i="6" s="1"/>
  <c r="BD335" i="6"/>
  <c r="BC335" i="6"/>
  <c r="BD334" i="6"/>
  <c r="BC334" i="6"/>
  <c r="BD333" i="6"/>
  <c r="BC333" i="6"/>
  <c r="BD332" i="6"/>
  <c r="BC332" i="6"/>
  <c r="BD331" i="6"/>
  <c r="BC331" i="6"/>
  <c r="BD330" i="6"/>
  <c r="BC330" i="6"/>
  <c r="BD329" i="6"/>
  <c r="BC329" i="6"/>
  <c r="BD328" i="6"/>
  <c r="BC328" i="6"/>
  <c r="BD327" i="6"/>
  <c r="BC327" i="6"/>
  <c r="BD326" i="6"/>
  <c r="BC326" i="6"/>
  <c r="BD325" i="6"/>
  <c r="BC325" i="6"/>
  <c r="AZ325" i="6"/>
  <c r="AY325" i="6" s="1"/>
  <c r="BB325" i="6" s="1"/>
  <c r="BD324" i="6"/>
  <c r="BC324" i="6"/>
  <c r="BD323" i="6"/>
  <c r="BC323" i="6"/>
  <c r="BD322" i="6"/>
  <c r="BC322" i="6"/>
  <c r="BD321" i="6"/>
  <c r="BC321" i="6"/>
  <c r="BD320" i="6"/>
  <c r="BC320" i="6"/>
  <c r="BD319" i="6"/>
  <c r="BC319" i="6"/>
  <c r="AZ319" i="6"/>
  <c r="BD318" i="6"/>
  <c r="BC318" i="6"/>
  <c r="BD317" i="6"/>
  <c r="BC317" i="6"/>
  <c r="BD316" i="6"/>
  <c r="BC316" i="6"/>
  <c r="BD315" i="6"/>
  <c r="BC315" i="6"/>
  <c r="BD314" i="6"/>
  <c r="BC314" i="6"/>
  <c r="BD313" i="6"/>
  <c r="BC313" i="6"/>
  <c r="AZ313" i="6"/>
  <c r="AY313" i="6" s="1"/>
  <c r="BB313" i="6" s="1"/>
  <c r="BD312" i="6"/>
  <c r="BC312" i="6"/>
  <c r="BD311" i="6"/>
  <c r="BC311" i="6"/>
  <c r="BD310" i="6"/>
  <c r="BC310" i="6"/>
  <c r="AZ310" i="6"/>
  <c r="AY310" i="6" s="1"/>
  <c r="BB310" i="6" s="1"/>
  <c r="BD309" i="6"/>
  <c r="BC309" i="6"/>
  <c r="BD308" i="6"/>
  <c r="BC308" i="6"/>
  <c r="BD307" i="6"/>
  <c r="BC307" i="6"/>
  <c r="AZ307" i="6"/>
  <c r="AZ308" i="6" s="1"/>
  <c r="BD306" i="6"/>
  <c r="BC306" i="6"/>
  <c r="BD305" i="6"/>
  <c r="BC305" i="6"/>
  <c r="BD304" i="6"/>
  <c r="BC304" i="6"/>
  <c r="BD303" i="6"/>
  <c r="BC303" i="6"/>
  <c r="BD302" i="6"/>
  <c r="BC302" i="6"/>
  <c r="AZ302" i="6"/>
  <c r="BD301" i="6"/>
  <c r="BC301" i="6"/>
  <c r="BD300" i="6"/>
  <c r="BC300" i="6"/>
  <c r="BD299" i="6"/>
  <c r="BC299" i="6"/>
  <c r="BD298" i="6"/>
  <c r="BC298" i="6"/>
  <c r="BD297" i="6"/>
  <c r="BC297" i="6"/>
  <c r="BD296" i="6"/>
  <c r="BC296" i="6"/>
  <c r="BD295" i="6"/>
  <c r="BC295" i="6"/>
  <c r="AZ295" i="6"/>
  <c r="BD294" i="6"/>
  <c r="BC294" i="6"/>
  <c r="BD293" i="6"/>
  <c r="BC293" i="6"/>
  <c r="BD292" i="6"/>
  <c r="BC292" i="6"/>
  <c r="AZ292" i="6"/>
  <c r="AZ293" i="6" s="1"/>
  <c r="AY293" i="6" s="1"/>
  <c r="BB293" i="6" s="1"/>
  <c r="BD291" i="6"/>
  <c r="BC291" i="6"/>
  <c r="BD290" i="6"/>
  <c r="BC290" i="6"/>
  <c r="BD289" i="6"/>
  <c r="BC289" i="6"/>
  <c r="AZ289" i="6"/>
  <c r="AY289" i="6" s="1"/>
  <c r="BB289" i="6" s="1"/>
  <c r="BD288" i="6"/>
  <c r="BC288" i="6"/>
  <c r="BD287" i="6"/>
  <c r="BC287" i="6"/>
  <c r="BD286" i="6"/>
  <c r="BC286" i="6"/>
  <c r="BD285" i="6"/>
  <c r="BC285" i="6"/>
  <c r="BD284" i="6"/>
  <c r="BC284" i="6"/>
  <c r="BD283" i="6"/>
  <c r="BC283" i="6"/>
  <c r="BD282" i="6"/>
  <c r="BC282" i="6"/>
  <c r="BD281" i="6"/>
  <c r="BC281" i="6"/>
  <c r="AZ281" i="6"/>
  <c r="AZ282" i="6" s="1"/>
  <c r="BD280" i="6"/>
  <c r="BC280" i="6"/>
  <c r="BD279" i="6"/>
  <c r="BC279" i="6"/>
  <c r="BD278" i="6"/>
  <c r="BC278" i="6"/>
  <c r="BD277" i="6"/>
  <c r="BC277" i="6"/>
  <c r="BD276" i="6"/>
  <c r="BC276" i="6"/>
  <c r="BD275" i="6"/>
  <c r="BC275" i="6"/>
  <c r="BD274" i="6"/>
  <c r="BC274" i="6"/>
  <c r="BD273" i="6"/>
  <c r="BC273" i="6"/>
  <c r="AZ273" i="6"/>
  <c r="AZ274" i="6" s="1"/>
  <c r="BD272" i="6"/>
  <c r="BC272" i="6"/>
  <c r="BD271" i="6"/>
  <c r="BC271" i="6"/>
  <c r="BD270" i="6"/>
  <c r="BC270" i="6"/>
  <c r="BD269" i="6"/>
  <c r="BC269" i="6"/>
  <c r="AZ269" i="6"/>
  <c r="AY269" i="6" s="1"/>
  <c r="BB269" i="6" s="1"/>
  <c r="AY268" i="6"/>
  <c r="AY267" i="6"/>
  <c r="BD266" i="6"/>
  <c r="AY266" i="6"/>
  <c r="BD265" i="6"/>
  <c r="AY265" i="6"/>
  <c r="BD264" i="6"/>
  <c r="BC264" i="6"/>
  <c r="BD263" i="6"/>
  <c r="BC263" i="6"/>
  <c r="BD262" i="6"/>
  <c r="BC262" i="6"/>
  <c r="BD261" i="6"/>
  <c r="BC261" i="6"/>
  <c r="BD260" i="6"/>
  <c r="BC260" i="6"/>
  <c r="BD259" i="6"/>
  <c r="BC259" i="6"/>
  <c r="AZ259" i="6"/>
  <c r="AY259" i="6" s="1"/>
  <c r="BB259" i="6" s="1"/>
  <c r="BD258" i="6"/>
  <c r="BC258" i="6"/>
  <c r="AY258" i="6"/>
  <c r="BB258" i="6" s="1"/>
  <c r="BD257" i="6"/>
  <c r="BC257" i="6"/>
  <c r="AY257" i="6"/>
  <c r="BB257" i="6" s="1"/>
  <c r="BD256" i="6"/>
  <c r="BC256" i="6"/>
  <c r="AY256" i="6"/>
  <c r="BB256" i="6" s="1"/>
  <c r="BD255" i="6"/>
  <c r="BC255" i="6"/>
  <c r="AY255" i="6"/>
  <c r="BB255" i="6" s="1"/>
  <c r="BD254" i="6"/>
  <c r="BC254" i="6"/>
  <c r="AZ254" i="6"/>
  <c r="AY254" i="6" s="1"/>
  <c r="BB254" i="6" s="1"/>
  <c r="BD253" i="6"/>
  <c r="BC253" i="6"/>
  <c r="BD252" i="6"/>
  <c r="BC252" i="6"/>
  <c r="BD251" i="6"/>
  <c r="BC251" i="6"/>
  <c r="BD250" i="6"/>
  <c r="BC250" i="6"/>
  <c r="BD249" i="6"/>
  <c r="BC249" i="6"/>
  <c r="BD248" i="6"/>
  <c r="BC248" i="6"/>
  <c r="BD247" i="6"/>
  <c r="BC247" i="6"/>
  <c r="BD246" i="6"/>
  <c r="BC246" i="6"/>
  <c r="BD245" i="6"/>
  <c r="BC245" i="6"/>
  <c r="BD244" i="6"/>
  <c r="BC244" i="6"/>
  <c r="BD243" i="6"/>
  <c r="BC243" i="6"/>
  <c r="AZ243" i="6"/>
  <c r="AY243" i="6" s="1"/>
  <c r="BB243" i="6" s="1"/>
  <c r="BD242" i="6"/>
  <c r="BC242" i="6"/>
  <c r="AZ242" i="6"/>
  <c r="AY242" i="6" s="1"/>
  <c r="BB242" i="6" s="1"/>
  <c r="BD241" i="6"/>
  <c r="BC241" i="6"/>
  <c r="BD240" i="6"/>
  <c r="BC240" i="6"/>
  <c r="BD239" i="6"/>
  <c r="BC239" i="6"/>
  <c r="BD238" i="6"/>
  <c r="BC238" i="6"/>
  <c r="BD237" i="6"/>
  <c r="BC237" i="6"/>
  <c r="AZ237" i="6"/>
  <c r="AZ238" i="6" s="1"/>
  <c r="AY238" i="6" s="1"/>
  <c r="BB238" i="6" s="1"/>
  <c r="BD236" i="6"/>
  <c r="BC236" i="6"/>
  <c r="BD235" i="6"/>
  <c r="BC235" i="6"/>
  <c r="BD234" i="6"/>
  <c r="BC234" i="6"/>
  <c r="BD233" i="6"/>
  <c r="BC233" i="6"/>
  <c r="BD232" i="6"/>
  <c r="BC232" i="6"/>
  <c r="BD231" i="6"/>
  <c r="BC231" i="6"/>
  <c r="BD230" i="6"/>
  <c r="BC230" i="6"/>
  <c r="BD229" i="6"/>
  <c r="BC229" i="6"/>
  <c r="BD228" i="6"/>
  <c r="BC228" i="6"/>
  <c r="AZ228" i="6"/>
  <c r="AZ229" i="6" s="1"/>
  <c r="BD227" i="6"/>
  <c r="BC227" i="6"/>
  <c r="AY227" i="6"/>
  <c r="BB227" i="6" s="1"/>
  <c r="BD226" i="6"/>
  <c r="BC226" i="6"/>
  <c r="AY226" i="6"/>
  <c r="BB226" i="6" s="1"/>
  <c r="BD225" i="6"/>
  <c r="BC225" i="6"/>
  <c r="AY225" i="6"/>
  <c r="BB225" i="6" s="1"/>
  <c r="BD224" i="6"/>
  <c r="BC224" i="6"/>
  <c r="AY224" i="6"/>
  <c r="BB224" i="6" s="1"/>
  <c r="BD223" i="6"/>
  <c r="BC223" i="6"/>
  <c r="BD222" i="6"/>
  <c r="BC222" i="6"/>
  <c r="AZ222" i="6"/>
  <c r="AZ223" i="6" s="1"/>
  <c r="AY223" i="6" s="1"/>
  <c r="BB223" i="6" s="1"/>
  <c r="BD221" i="6"/>
  <c r="BC221" i="6"/>
  <c r="BD220" i="6"/>
  <c r="BC220" i="6"/>
  <c r="BD219" i="6"/>
  <c r="BC219" i="6"/>
  <c r="BD218" i="6"/>
  <c r="BC218" i="6"/>
  <c r="BD217" i="6"/>
  <c r="BC217" i="6"/>
  <c r="BD216" i="6"/>
  <c r="BC216" i="6"/>
  <c r="BD215" i="6"/>
  <c r="BC215" i="6"/>
  <c r="BD214" i="6"/>
  <c r="BC214" i="6"/>
  <c r="BD213" i="6"/>
  <c r="BC213" i="6"/>
  <c r="BD212" i="6"/>
  <c r="BC212" i="6"/>
  <c r="BD211" i="6"/>
  <c r="BC211" i="6"/>
  <c r="BD210" i="6"/>
  <c r="BC210" i="6"/>
  <c r="BD209" i="6"/>
  <c r="BC209" i="6"/>
  <c r="BD208" i="6"/>
  <c r="BC208" i="6"/>
  <c r="BD207" i="6"/>
  <c r="BC207" i="6"/>
  <c r="AZ207" i="6"/>
  <c r="AY207" i="6" s="1"/>
  <c r="BB207" i="6" s="1"/>
  <c r="BD206" i="6"/>
  <c r="BC206" i="6"/>
  <c r="BD205" i="6"/>
  <c r="BC205" i="6"/>
  <c r="BD204" i="6"/>
  <c r="BC204" i="6"/>
  <c r="BD203" i="6"/>
  <c r="BC203" i="6"/>
  <c r="BD202" i="6"/>
  <c r="BC202" i="6"/>
  <c r="BD201" i="6"/>
  <c r="BC201" i="6"/>
  <c r="BD200" i="6"/>
  <c r="BC200" i="6"/>
  <c r="BD199" i="6"/>
  <c r="BC199" i="6"/>
  <c r="BD198" i="6"/>
  <c r="BC198" i="6"/>
  <c r="BD197" i="6"/>
  <c r="BC197" i="6"/>
  <c r="BD196" i="6"/>
  <c r="BC196" i="6"/>
  <c r="BD195" i="6"/>
  <c r="BC195" i="6"/>
  <c r="BD194" i="6"/>
  <c r="BC194" i="6"/>
  <c r="BD193" i="6"/>
  <c r="BC193" i="6"/>
  <c r="BD192" i="6"/>
  <c r="BC192" i="6"/>
  <c r="BD191" i="6"/>
  <c r="BC191" i="6"/>
  <c r="BD190" i="6"/>
  <c r="BC190" i="6"/>
  <c r="BD189" i="6"/>
  <c r="BC189" i="6"/>
  <c r="BD188" i="6"/>
  <c r="BC188" i="6"/>
  <c r="BD187" i="6"/>
  <c r="BC187" i="6"/>
  <c r="BD186" i="6"/>
  <c r="BC186" i="6"/>
  <c r="BD185" i="6"/>
  <c r="BC185" i="6"/>
  <c r="BD184" i="6"/>
  <c r="BC184" i="6"/>
  <c r="AZ184" i="6"/>
  <c r="AZ185" i="6" s="1"/>
  <c r="BD183" i="6"/>
  <c r="BC183" i="6"/>
  <c r="BD182" i="6"/>
  <c r="BC182" i="6"/>
  <c r="BD181" i="6"/>
  <c r="BC181" i="6"/>
  <c r="BD180" i="6"/>
  <c r="BC180" i="6"/>
  <c r="BD179" i="6"/>
  <c r="BC179" i="6"/>
  <c r="BD178" i="6"/>
  <c r="BC178" i="6"/>
  <c r="BD177" i="6"/>
  <c r="BC177" i="6"/>
  <c r="BD176" i="6"/>
  <c r="BC176" i="6"/>
  <c r="BD175" i="6"/>
  <c r="BC175" i="6"/>
  <c r="BD174" i="6"/>
  <c r="BC174" i="6"/>
  <c r="BD173" i="6"/>
  <c r="BC173" i="6"/>
  <c r="BD172" i="6"/>
  <c r="BC172" i="6"/>
  <c r="BD171" i="6"/>
  <c r="BC171" i="6"/>
  <c r="BD170" i="6"/>
  <c r="BC170" i="6"/>
  <c r="BD169" i="6"/>
  <c r="BC169" i="6"/>
  <c r="BD168" i="6"/>
  <c r="BC168" i="6"/>
  <c r="BD167" i="6"/>
  <c r="BC167" i="6"/>
  <c r="BD166" i="6"/>
  <c r="BC166" i="6"/>
  <c r="BD165" i="6"/>
  <c r="BC165" i="6"/>
  <c r="BD164" i="6"/>
  <c r="BC164" i="6"/>
  <c r="BD163" i="6"/>
  <c r="BC163" i="6"/>
  <c r="BD162" i="6"/>
  <c r="BC162" i="6"/>
  <c r="BD161" i="6"/>
  <c r="BC161" i="6"/>
  <c r="BD160" i="6"/>
  <c r="BC160" i="6"/>
  <c r="BD159" i="6"/>
  <c r="BC159" i="6"/>
  <c r="BD158" i="6"/>
  <c r="BC158" i="6"/>
  <c r="BD157" i="6"/>
  <c r="BC157" i="6"/>
  <c r="BD156" i="6"/>
  <c r="BC156" i="6"/>
  <c r="BD155" i="6"/>
  <c r="BC155" i="6"/>
  <c r="BD154" i="6"/>
  <c r="BC154" i="6"/>
  <c r="BD153" i="6"/>
  <c r="BC153" i="6"/>
  <c r="BD152" i="6"/>
  <c r="BC152" i="6"/>
  <c r="BD151" i="6"/>
  <c r="BC151" i="6"/>
  <c r="BD150" i="6"/>
  <c r="BC150" i="6"/>
  <c r="BD149" i="6"/>
  <c r="BC149" i="6"/>
  <c r="AZ149" i="6"/>
  <c r="BD148" i="6"/>
  <c r="BC148" i="6"/>
  <c r="BD147" i="6"/>
  <c r="BC147" i="6"/>
  <c r="BD146" i="6"/>
  <c r="BC146" i="6"/>
  <c r="BD145" i="6"/>
  <c r="BC145" i="6"/>
  <c r="BD144" i="6"/>
  <c r="BC144" i="6"/>
  <c r="BD143" i="6"/>
  <c r="BC143" i="6"/>
  <c r="BD142" i="6"/>
  <c r="BC142" i="6"/>
  <c r="BD141" i="6"/>
  <c r="BC141" i="6"/>
  <c r="BD140" i="6"/>
  <c r="BC140" i="6"/>
  <c r="BD139" i="6"/>
  <c r="BC139" i="6"/>
  <c r="BD138" i="6"/>
  <c r="BC138" i="6"/>
  <c r="AZ138" i="6"/>
  <c r="AY138" i="6" s="1"/>
  <c r="BB138" i="6" s="1"/>
  <c r="BD137" i="6"/>
  <c r="BC137" i="6"/>
  <c r="BD136" i="6"/>
  <c r="BC136" i="6"/>
  <c r="BD135" i="6"/>
  <c r="BC135" i="6"/>
  <c r="BD134" i="6"/>
  <c r="BC134" i="6"/>
  <c r="BD133" i="6"/>
  <c r="BC133" i="6"/>
  <c r="BD132" i="6"/>
  <c r="BC132" i="6"/>
  <c r="BD131" i="6"/>
  <c r="BC131" i="6"/>
  <c r="BD130" i="6"/>
  <c r="BC130" i="6"/>
  <c r="BD129" i="6"/>
  <c r="BC129" i="6"/>
  <c r="AZ129" i="6"/>
  <c r="AZ130" i="6" s="1"/>
  <c r="AZ131" i="6" s="1"/>
  <c r="AY131" i="6" s="1"/>
  <c r="BB131" i="6" s="1"/>
  <c r="BD128" i="6"/>
  <c r="BC128" i="6"/>
  <c r="BD127" i="6"/>
  <c r="BC127" i="6"/>
  <c r="BD126" i="6"/>
  <c r="BC126" i="6"/>
  <c r="BD125" i="6"/>
  <c r="BC125" i="6"/>
  <c r="AZ125" i="6"/>
  <c r="AZ126" i="6" s="1"/>
  <c r="BD124" i="6"/>
  <c r="BC124" i="6"/>
  <c r="BD123" i="6"/>
  <c r="BC123" i="6"/>
  <c r="BD122" i="6"/>
  <c r="BC122" i="6"/>
  <c r="BD121" i="6"/>
  <c r="BC121" i="6"/>
  <c r="BD120" i="6"/>
  <c r="BC120" i="6"/>
  <c r="BD119" i="6"/>
  <c r="BC119" i="6"/>
  <c r="BD118" i="6"/>
  <c r="BC118" i="6"/>
  <c r="BD117" i="6"/>
  <c r="BC117" i="6"/>
  <c r="BD116" i="6"/>
  <c r="BC116" i="6"/>
  <c r="AZ116" i="6"/>
  <c r="AY116" i="6" s="1"/>
  <c r="BB116" i="6" s="1"/>
  <c r="BD115" i="6"/>
  <c r="BC115" i="6"/>
  <c r="BD114" i="6"/>
  <c r="BC114" i="6"/>
  <c r="BD113" i="6"/>
  <c r="BC113" i="6"/>
  <c r="AZ113" i="6"/>
  <c r="BD112" i="6"/>
  <c r="BC112" i="6"/>
  <c r="BD111" i="6"/>
  <c r="BC111" i="6"/>
  <c r="BD110" i="6"/>
  <c r="BC110" i="6"/>
  <c r="BD109" i="6"/>
  <c r="BC109" i="6"/>
  <c r="BD108" i="6"/>
  <c r="BC108" i="6"/>
  <c r="BD107" i="6"/>
  <c r="BC107" i="6"/>
  <c r="AZ107" i="6"/>
  <c r="AY107" i="6" s="1"/>
  <c r="BB107" i="6" s="1"/>
  <c r="BD106" i="6"/>
  <c r="BC106" i="6"/>
  <c r="BD105" i="6"/>
  <c r="BC105" i="6"/>
  <c r="BD104" i="6"/>
  <c r="BC104" i="6"/>
  <c r="AZ104" i="6"/>
  <c r="AZ105" i="6" s="1"/>
  <c r="BD103" i="6"/>
  <c r="BC103" i="6"/>
  <c r="BD102" i="6"/>
  <c r="BC102" i="6"/>
  <c r="BD101" i="6"/>
  <c r="BC101" i="6"/>
  <c r="BD100" i="6"/>
  <c r="BC100" i="6"/>
  <c r="BD99" i="6"/>
  <c r="BC99" i="6"/>
  <c r="BD98" i="6"/>
  <c r="BC98" i="6"/>
  <c r="BD97" i="6"/>
  <c r="BC97" i="6"/>
  <c r="AZ97" i="6"/>
  <c r="AY97" i="6" s="1"/>
  <c r="BB97" i="6" s="1"/>
  <c r="BD96" i="6"/>
  <c r="BC96" i="6"/>
  <c r="BD95" i="6"/>
  <c r="BC95" i="6"/>
  <c r="BD94" i="6"/>
  <c r="BC94" i="6"/>
  <c r="AZ94" i="6"/>
  <c r="BD93" i="6"/>
  <c r="BC93" i="6"/>
  <c r="AY93" i="6"/>
  <c r="BB93" i="6" s="1"/>
  <c r="BD92" i="6"/>
  <c r="BC92" i="6"/>
  <c r="AY92" i="6"/>
  <c r="BB92" i="6" s="1"/>
  <c r="BD91" i="6"/>
  <c r="BC91" i="6"/>
  <c r="AY91" i="6"/>
  <c r="BB91" i="6" s="1"/>
  <c r="BD90" i="6"/>
  <c r="BC90" i="6"/>
  <c r="AY90" i="6"/>
  <c r="BB90" i="6" s="1"/>
  <c r="BD89" i="6"/>
  <c r="BC89" i="6"/>
  <c r="BD88" i="6"/>
  <c r="BC88" i="6"/>
  <c r="AZ88" i="6"/>
  <c r="AZ89" i="6" s="1"/>
  <c r="AY89" i="6" s="1"/>
  <c r="BB89" i="6" s="1"/>
  <c r="BD87" i="6"/>
  <c r="BC87" i="6"/>
  <c r="BD86" i="6"/>
  <c r="BC86" i="6"/>
  <c r="BD85" i="6"/>
  <c r="BC85" i="6"/>
  <c r="AZ85" i="6"/>
  <c r="AZ86" i="6" s="1"/>
  <c r="AZ87" i="6" s="1"/>
  <c r="AY87" i="6" s="1"/>
  <c r="BB87" i="6" s="1"/>
  <c r="BD84" i="6"/>
  <c r="BC84" i="6"/>
  <c r="BD83" i="6"/>
  <c r="BC83" i="6"/>
  <c r="BD82" i="6"/>
  <c r="BC82" i="6"/>
  <c r="BD81" i="6"/>
  <c r="BC81" i="6"/>
  <c r="BD80" i="6"/>
  <c r="BC80" i="6"/>
  <c r="BD79" i="6"/>
  <c r="BC79" i="6"/>
  <c r="AZ79" i="6"/>
  <c r="AZ80" i="6" s="1"/>
  <c r="BD78" i="6"/>
  <c r="BC78" i="6"/>
  <c r="AY78" i="6"/>
  <c r="BB78" i="6" s="1"/>
  <c r="BD77" i="6"/>
  <c r="BC77" i="6"/>
  <c r="AY77" i="6"/>
  <c r="BB77" i="6" s="1"/>
  <c r="BD76" i="6"/>
  <c r="BC76" i="6"/>
  <c r="AY76" i="6"/>
  <c r="BB76" i="6" s="1"/>
  <c r="BD75" i="6"/>
  <c r="BC75" i="6"/>
  <c r="AY75" i="6"/>
  <c r="BB75" i="6" s="1"/>
  <c r="BD74" i="6"/>
  <c r="BC74" i="6"/>
  <c r="BD73" i="6"/>
  <c r="BC73" i="6"/>
  <c r="BD72" i="6"/>
  <c r="BC72" i="6"/>
  <c r="BD71" i="6"/>
  <c r="BC71" i="6"/>
  <c r="BD70" i="6"/>
  <c r="BC70" i="6"/>
  <c r="BD69" i="6"/>
  <c r="BC69" i="6"/>
  <c r="BD68" i="6"/>
  <c r="BC68" i="6"/>
  <c r="BD67" i="6"/>
  <c r="BC67" i="6"/>
  <c r="AU67" i="6"/>
  <c r="AR67" i="6"/>
  <c r="AQ67" i="6"/>
  <c r="AT67" i="6" s="1"/>
  <c r="BD66" i="6"/>
  <c r="BC66" i="6"/>
  <c r="AU66" i="6"/>
  <c r="AR66" i="6"/>
  <c r="AQ66" i="6"/>
  <c r="AT66" i="6" s="1"/>
  <c r="BD65" i="6"/>
  <c r="BC65" i="6"/>
  <c r="AU65" i="6"/>
  <c r="AR65" i="6"/>
  <c r="AQ65" i="6"/>
  <c r="AT65" i="6" s="1"/>
  <c r="BD64" i="6"/>
  <c r="BC64" i="6"/>
  <c r="AU64" i="6"/>
  <c r="AR64" i="6"/>
  <c r="AQ64" i="6"/>
  <c r="AT64" i="6" s="1"/>
  <c r="BD63" i="6"/>
  <c r="BC63" i="6"/>
  <c r="AU63" i="6"/>
  <c r="AR63" i="6"/>
  <c r="AQ63" i="6"/>
  <c r="AT63" i="6" s="1"/>
  <c r="BD62" i="6"/>
  <c r="BC62" i="6"/>
  <c r="AU62" i="6"/>
  <c r="AR62" i="6"/>
  <c r="AQ62" i="6"/>
  <c r="AT62" i="6" s="1"/>
  <c r="BD61" i="6"/>
  <c r="BC61" i="6"/>
  <c r="AU61" i="6"/>
  <c r="AR61" i="6"/>
  <c r="AQ61" i="6"/>
  <c r="AT61" i="6" s="1"/>
  <c r="BD60" i="6"/>
  <c r="BC60" i="6"/>
  <c r="AU60" i="6"/>
  <c r="AR60" i="6"/>
  <c r="AQ60" i="6"/>
  <c r="AT60" i="6" s="1"/>
  <c r="BD59" i="6"/>
  <c r="BC59" i="6"/>
  <c r="AU59" i="6"/>
  <c r="AR59" i="6"/>
  <c r="AQ59" i="6"/>
  <c r="AT59" i="6" s="1"/>
  <c r="BD58" i="6"/>
  <c r="BC58" i="6"/>
  <c r="AU58" i="6"/>
  <c r="AR58" i="6"/>
  <c r="AQ58" i="6"/>
  <c r="AT58" i="6" s="1"/>
  <c r="BD57" i="6"/>
  <c r="BC57" i="6"/>
  <c r="AU57" i="6"/>
  <c r="AR57" i="6"/>
  <c r="AQ57" i="6"/>
  <c r="AT57" i="6" s="1"/>
  <c r="BD56" i="6"/>
  <c r="BC56" i="6"/>
  <c r="AU56" i="6"/>
  <c r="AR56" i="6"/>
  <c r="AQ56" i="6" s="1"/>
  <c r="AT56" i="6" s="1"/>
  <c r="BD55" i="6"/>
  <c r="BC55" i="6"/>
  <c r="AU55" i="6"/>
  <c r="AR55" i="6"/>
  <c r="AQ55" i="6" s="1"/>
  <c r="AT55" i="6" s="1"/>
  <c r="BD54" i="6"/>
  <c r="BC54" i="6"/>
  <c r="AU54" i="6"/>
  <c r="BD53" i="6"/>
  <c r="BC53" i="6"/>
  <c r="AU53" i="6"/>
  <c r="BD52" i="6"/>
  <c r="BC52" i="6"/>
  <c r="AU52" i="6"/>
  <c r="BD51" i="6"/>
  <c r="BC51" i="6"/>
  <c r="AU51" i="6"/>
  <c r="BD50" i="6"/>
  <c r="BC50" i="6"/>
  <c r="AU50" i="6"/>
  <c r="BD49" i="6"/>
  <c r="BC49" i="6"/>
  <c r="AU49" i="6"/>
  <c r="BD48" i="6"/>
  <c r="BC48" i="6"/>
  <c r="AU48" i="6"/>
  <c r="AR48" i="6"/>
  <c r="BD47" i="6"/>
  <c r="BC47" i="6"/>
  <c r="AU47" i="6"/>
  <c r="BD46" i="6"/>
  <c r="BC46" i="6"/>
  <c r="AU46" i="6"/>
  <c r="BD45" i="6"/>
  <c r="BC45" i="6"/>
  <c r="AZ45" i="6"/>
  <c r="AZ46" i="6" s="1"/>
  <c r="AZ47" i="6" s="1"/>
  <c r="AY47" i="6" s="1"/>
  <c r="BB47" i="6" s="1"/>
  <c r="AU45" i="6"/>
  <c r="BD44" i="6"/>
  <c r="BC44" i="6"/>
  <c r="AU44" i="6"/>
  <c r="BD43" i="6"/>
  <c r="BC43" i="6"/>
  <c r="AU43" i="6"/>
  <c r="BD42" i="6"/>
  <c r="BC42" i="6"/>
  <c r="AU42" i="6"/>
  <c r="BD41" i="6"/>
  <c r="BC41" i="6"/>
  <c r="AU41" i="6"/>
  <c r="BD40" i="6"/>
  <c r="BC40" i="6"/>
  <c r="AU40" i="6"/>
  <c r="BD39" i="6"/>
  <c r="BC39" i="6"/>
  <c r="AU39" i="6"/>
  <c r="BD38" i="6"/>
  <c r="BC38" i="6"/>
  <c r="AU38" i="6"/>
  <c r="BD37" i="6"/>
  <c r="BC37" i="6"/>
  <c r="AU37" i="6"/>
  <c r="AR37" i="6"/>
  <c r="AR38" i="6" s="1"/>
  <c r="AQ38" i="6" s="1"/>
  <c r="AT38" i="6" s="1"/>
  <c r="BD36" i="6"/>
  <c r="BC36" i="6"/>
  <c r="AU36" i="6"/>
  <c r="BD35" i="6"/>
  <c r="BC35" i="6"/>
  <c r="AU35" i="6"/>
  <c r="BD34" i="6"/>
  <c r="BC34" i="6"/>
  <c r="AU34" i="6"/>
  <c r="BD33" i="6"/>
  <c r="BC33" i="6"/>
  <c r="AU33" i="6"/>
  <c r="BD32" i="6"/>
  <c r="BC32" i="6"/>
  <c r="AU32" i="6"/>
  <c r="BD31" i="6"/>
  <c r="BC31" i="6"/>
  <c r="AU31" i="6"/>
  <c r="BD30" i="6"/>
  <c r="BC30" i="6"/>
  <c r="AZ30" i="6"/>
  <c r="AU30" i="6"/>
  <c r="AR30" i="6"/>
  <c r="AQ30" i="6" s="1"/>
  <c r="AT30" i="6" s="1"/>
  <c r="BD29" i="6"/>
  <c r="BC29" i="6"/>
  <c r="AU29" i="6"/>
  <c r="BD28" i="6"/>
  <c r="BC28" i="6"/>
  <c r="AU28" i="6"/>
  <c r="BD27" i="6"/>
  <c r="BC27" i="6"/>
  <c r="AU27" i="6"/>
  <c r="BD26" i="6"/>
  <c r="BC26" i="6"/>
  <c r="AU26" i="6"/>
  <c r="BD25" i="6"/>
  <c r="BC25" i="6"/>
  <c r="AU25" i="6"/>
  <c r="BD24" i="6"/>
  <c r="BC24" i="6"/>
  <c r="AZ24" i="6"/>
  <c r="AY24" i="6" s="1"/>
  <c r="BB24" i="6" s="1"/>
  <c r="AU24" i="6"/>
  <c r="BD23" i="6"/>
  <c r="BC23" i="6"/>
  <c r="AU23" i="6"/>
  <c r="AR23" i="6"/>
  <c r="AR24" i="6" s="1"/>
  <c r="BD22" i="6"/>
  <c r="BC22" i="6"/>
  <c r="AU22" i="6"/>
  <c r="BD21" i="6"/>
  <c r="BC21" i="6"/>
  <c r="AU21" i="6"/>
  <c r="BD20" i="6"/>
  <c r="BC20" i="6"/>
  <c r="AU20" i="6"/>
  <c r="BD19" i="6"/>
  <c r="BC19" i="6"/>
  <c r="AU19" i="6"/>
  <c r="BD18" i="6"/>
  <c r="BC18" i="6"/>
  <c r="AU18" i="6"/>
  <c r="BD17" i="6"/>
  <c r="BC17" i="6"/>
  <c r="AU17" i="6"/>
  <c r="BD16" i="6"/>
  <c r="BC16" i="6"/>
  <c r="AU16" i="6"/>
  <c r="BD15" i="6"/>
  <c r="BC15" i="6"/>
  <c r="AU15" i="6"/>
  <c r="BD14" i="6"/>
  <c r="BC14" i="6"/>
  <c r="AU14" i="6"/>
  <c r="BD13" i="6"/>
  <c r="BC13" i="6"/>
  <c r="AU13" i="6"/>
  <c r="BD12" i="6"/>
  <c r="BC12" i="6"/>
  <c r="AU12" i="6"/>
  <c r="BD11" i="6"/>
  <c r="BC11" i="6"/>
  <c r="AU11" i="6"/>
  <c r="AN11" i="6"/>
  <c r="BD10" i="6"/>
  <c r="BC10" i="6"/>
  <c r="AZ10" i="6"/>
  <c r="AZ11" i="6" s="1"/>
  <c r="AZ12" i="6" s="1"/>
  <c r="AU10" i="6"/>
  <c r="AR10" i="6"/>
  <c r="AQ10" i="6" s="1"/>
  <c r="AT10" i="6" s="1"/>
  <c r="AN10" i="6"/>
  <c r="BD9" i="6"/>
  <c r="BC9" i="6"/>
  <c r="AU9" i="6"/>
  <c r="AN9" i="6"/>
  <c r="BD8" i="6"/>
  <c r="BC8" i="6"/>
  <c r="AU8" i="6"/>
  <c r="AN8" i="6"/>
  <c r="BD7" i="6"/>
  <c r="BC7" i="6"/>
  <c r="AU7" i="6"/>
  <c r="AN7" i="6"/>
  <c r="BD6" i="6"/>
  <c r="BC6" i="6"/>
  <c r="AU6" i="6"/>
  <c r="AN6" i="6"/>
  <c r="BD5" i="6"/>
  <c r="BC5" i="6"/>
  <c r="AZ5" i="6"/>
  <c r="AY5" i="6" s="1"/>
  <c r="BB5" i="6" s="1"/>
  <c r="AU5" i="6"/>
  <c r="AN5" i="6"/>
  <c r="BD4" i="6"/>
  <c r="BC4" i="6"/>
  <c r="AU4" i="6"/>
  <c r="AN4" i="6"/>
  <c r="BL3" i="6"/>
  <c r="BG3" i="6"/>
  <c r="BD3" i="6"/>
  <c r="BC3" i="6"/>
  <c r="AU3" i="6"/>
  <c r="AN3" i="6"/>
  <c r="BD2" i="6"/>
  <c r="BC2" i="6"/>
  <c r="AZ2" i="6"/>
  <c r="AZ3" i="6" s="1"/>
  <c r="AU2" i="6"/>
  <c r="AR2" i="6"/>
  <c r="AR3" i="6" s="1"/>
  <c r="AR4" i="6" s="1"/>
  <c r="AN2" i="6"/>
  <c r="AJ252" i="6"/>
  <c r="AI252" i="6"/>
  <c r="AJ251" i="6"/>
  <c r="AI251" i="6"/>
  <c r="AJ250" i="6"/>
  <c r="AI250" i="6"/>
  <c r="AJ249" i="6"/>
  <c r="AI249" i="6"/>
  <c r="AJ248" i="6"/>
  <c r="AI248" i="6"/>
  <c r="AJ247" i="6"/>
  <c r="AI247" i="6"/>
  <c r="AJ246" i="6"/>
  <c r="AI246" i="6"/>
  <c r="AJ196" i="6"/>
  <c r="AI196" i="6"/>
  <c r="AJ244" i="6"/>
  <c r="AI244" i="6"/>
  <c r="AJ243" i="6"/>
  <c r="AI243" i="6"/>
  <c r="AJ242" i="6"/>
  <c r="AI242" i="6"/>
  <c r="AJ241" i="6"/>
  <c r="AI241" i="6"/>
  <c r="AJ240" i="6"/>
  <c r="AI240" i="6"/>
  <c r="AJ239" i="6"/>
  <c r="AI239" i="6"/>
  <c r="AJ238" i="6"/>
  <c r="AI238" i="6"/>
  <c r="AJ237" i="6"/>
  <c r="AI237" i="6"/>
  <c r="AJ236" i="6"/>
  <c r="AI236" i="6"/>
  <c r="AJ235" i="6"/>
  <c r="AI235" i="6"/>
  <c r="AJ234" i="6"/>
  <c r="AI234" i="6"/>
  <c r="AJ233" i="6"/>
  <c r="AI233" i="6"/>
  <c r="AJ232" i="6"/>
  <c r="AI232" i="6"/>
  <c r="AJ231" i="6"/>
  <c r="AI231" i="6"/>
  <c r="AJ230" i="6"/>
  <c r="AI230" i="6"/>
  <c r="AJ229" i="6"/>
  <c r="AI229" i="6"/>
  <c r="AJ228" i="6"/>
  <c r="AI228" i="6"/>
  <c r="AJ227" i="6"/>
  <c r="AI227" i="6"/>
  <c r="AJ226" i="6"/>
  <c r="AI226" i="6"/>
  <c r="AJ225" i="6"/>
  <c r="AI225" i="6"/>
  <c r="AJ224" i="6"/>
  <c r="AI224" i="6"/>
  <c r="AJ223" i="6"/>
  <c r="AI223" i="6"/>
  <c r="AJ222" i="6"/>
  <c r="AI222" i="6"/>
  <c r="AJ221" i="6"/>
  <c r="AI221" i="6"/>
  <c r="AJ220" i="6"/>
  <c r="AI220" i="6"/>
  <c r="AJ219" i="6"/>
  <c r="AI219" i="6"/>
  <c r="AJ218" i="6"/>
  <c r="AI218" i="6"/>
  <c r="AJ217" i="6"/>
  <c r="AI217" i="6"/>
  <c r="AJ216" i="6"/>
  <c r="AI216" i="6"/>
  <c r="AJ215" i="6"/>
  <c r="AI215" i="6"/>
  <c r="AJ214" i="6"/>
  <c r="AI214" i="6"/>
  <c r="AJ213" i="6"/>
  <c r="AI213" i="6"/>
  <c r="AJ212" i="6"/>
  <c r="AI212" i="6"/>
  <c r="AJ211" i="6"/>
  <c r="AI211" i="6"/>
  <c r="AJ176" i="6"/>
  <c r="AI176" i="6"/>
  <c r="AJ209" i="6"/>
  <c r="AI209" i="6"/>
  <c r="AJ208" i="6"/>
  <c r="AI208" i="6"/>
  <c r="AJ207" i="6"/>
  <c r="AI207" i="6"/>
  <c r="AJ206" i="6"/>
  <c r="AI206" i="6"/>
  <c r="AJ205" i="6"/>
  <c r="AI205" i="6"/>
  <c r="AJ204" i="6"/>
  <c r="AI204" i="6"/>
  <c r="AJ203" i="6"/>
  <c r="AI203" i="6"/>
  <c r="AJ170" i="6"/>
  <c r="AI170" i="6"/>
  <c r="AJ201" i="6"/>
  <c r="AI201" i="6"/>
  <c r="AJ200" i="6"/>
  <c r="AI200" i="6"/>
  <c r="AJ199" i="6"/>
  <c r="AI199" i="6"/>
  <c r="AJ160" i="6"/>
  <c r="AI160" i="6"/>
  <c r="AJ197" i="6"/>
  <c r="AI197" i="6"/>
  <c r="AJ155" i="6"/>
  <c r="AI155" i="6"/>
  <c r="AJ195" i="6"/>
  <c r="AI195" i="6"/>
  <c r="AJ194" i="6"/>
  <c r="AI194" i="6"/>
  <c r="AJ193" i="6"/>
  <c r="AI193" i="6"/>
  <c r="AJ192" i="6"/>
  <c r="AI192" i="6"/>
  <c r="AJ191" i="6"/>
  <c r="AI191" i="6"/>
  <c r="AJ190" i="6"/>
  <c r="AI190" i="6"/>
  <c r="AJ189" i="6"/>
  <c r="AI189" i="6"/>
  <c r="AJ188" i="6"/>
  <c r="AI188" i="6"/>
  <c r="AJ187" i="6"/>
  <c r="AI187" i="6"/>
  <c r="AJ186" i="6"/>
  <c r="AI186" i="6"/>
  <c r="AJ185" i="6"/>
  <c r="AI185" i="6"/>
  <c r="AJ184" i="6"/>
  <c r="AI184" i="6"/>
  <c r="AJ183" i="6"/>
  <c r="AI183" i="6"/>
  <c r="AJ182" i="6"/>
  <c r="AI182" i="6"/>
  <c r="AJ181" i="6"/>
  <c r="AI181" i="6"/>
  <c r="AJ180" i="6"/>
  <c r="AI180" i="6"/>
  <c r="AJ179" i="6"/>
  <c r="AI179" i="6"/>
  <c r="AJ178" i="6"/>
  <c r="AI178" i="6"/>
  <c r="AJ177" i="6"/>
  <c r="AI177" i="6"/>
  <c r="AJ147" i="6"/>
  <c r="AI147" i="6"/>
  <c r="AJ175" i="6"/>
  <c r="AI175" i="6"/>
  <c r="AJ174" i="6"/>
  <c r="AI174" i="6"/>
  <c r="AJ173" i="6"/>
  <c r="AI173" i="6"/>
  <c r="AJ172" i="6"/>
  <c r="AI172" i="6"/>
  <c r="AJ171" i="6"/>
  <c r="AI171" i="6"/>
  <c r="AJ137" i="6"/>
  <c r="AI137" i="6"/>
  <c r="AJ169" i="6"/>
  <c r="AI169" i="6"/>
  <c r="AJ168" i="6"/>
  <c r="AI168" i="6"/>
  <c r="AJ167" i="6"/>
  <c r="AI167" i="6"/>
  <c r="AJ166" i="6"/>
  <c r="AI166" i="6"/>
  <c r="AJ165" i="6"/>
  <c r="AI165" i="6"/>
  <c r="AJ164" i="6"/>
  <c r="AI164" i="6"/>
  <c r="AJ163" i="6"/>
  <c r="AI163" i="6"/>
  <c r="AJ162" i="6"/>
  <c r="AI162" i="6"/>
  <c r="AJ161" i="6"/>
  <c r="AI161" i="6"/>
  <c r="AJ135" i="6"/>
  <c r="AI135" i="6"/>
  <c r="AJ159" i="6"/>
  <c r="AI159" i="6"/>
  <c r="AJ158" i="6"/>
  <c r="AI158" i="6"/>
  <c r="AJ157" i="6"/>
  <c r="AI157" i="6"/>
  <c r="AJ156" i="6"/>
  <c r="AI156" i="6"/>
  <c r="AJ245" i="6"/>
  <c r="AI245" i="6"/>
  <c r="AJ154" i="6"/>
  <c r="AI154" i="6"/>
  <c r="AJ153" i="6"/>
  <c r="AI153" i="6"/>
  <c r="AJ152" i="6"/>
  <c r="AI152" i="6"/>
  <c r="AJ151" i="6"/>
  <c r="AI151" i="6"/>
  <c r="AJ150" i="6"/>
  <c r="AI150" i="6"/>
  <c r="AJ149" i="6"/>
  <c r="AI149" i="6"/>
  <c r="AJ148" i="6"/>
  <c r="AI148" i="6"/>
  <c r="AJ134" i="6"/>
  <c r="AI134" i="6"/>
  <c r="AJ146" i="6"/>
  <c r="AI146" i="6"/>
  <c r="AJ145" i="6"/>
  <c r="AI145" i="6"/>
  <c r="AJ144" i="6"/>
  <c r="AI144" i="6"/>
  <c r="AJ143" i="6"/>
  <c r="AI143" i="6"/>
  <c r="AJ142" i="6"/>
  <c r="AI142" i="6"/>
  <c r="AJ141" i="6"/>
  <c r="AI141" i="6"/>
  <c r="AJ140" i="6"/>
  <c r="AI140" i="6"/>
  <c r="AJ139" i="6"/>
  <c r="AI139" i="6"/>
  <c r="AJ138" i="6"/>
  <c r="AI138" i="6"/>
  <c r="AJ130" i="6"/>
  <c r="AI130" i="6"/>
  <c r="AJ136" i="6"/>
  <c r="AI136" i="6"/>
  <c r="AJ122" i="6"/>
  <c r="AI122" i="6"/>
  <c r="AJ108" i="6"/>
  <c r="AI108" i="6"/>
  <c r="AJ133" i="6"/>
  <c r="AI133" i="6"/>
  <c r="AJ132" i="6"/>
  <c r="AI132" i="6"/>
  <c r="AJ131" i="6"/>
  <c r="AI131" i="6"/>
  <c r="AJ107" i="6"/>
  <c r="AI107" i="6"/>
  <c r="AJ129" i="6"/>
  <c r="AI129" i="6"/>
  <c r="AJ128" i="6"/>
  <c r="AI128" i="6"/>
  <c r="AJ127" i="6"/>
  <c r="AI127" i="6"/>
  <c r="AJ126" i="6"/>
  <c r="AI126" i="6"/>
  <c r="AJ125" i="6"/>
  <c r="AI125" i="6"/>
  <c r="AJ124" i="6"/>
  <c r="AI124" i="6"/>
  <c r="AJ123" i="6"/>
  <c r="AI123" i="6"/>
  <c r="AJ94" i="6"/>
  <c r="AI94" i="6"/>
  <c r="AJ121" i="6"/>
  <c r="AI121" i="6"/>
  <c r="AJ120" i="6"/>
  <c r="AI120" i="6"/>
  <c r="AJ119" i="6"/>
  <c r="AI119" i="6"/>
  <c r="AJ118" i="6"/>
  <c r="AI118" i="6"/>
  <c r="AJ117" i="6"/>
  <c r="AI117" i="6"/>
  <c r="AJ116" i="6"/>
  <c r="AI116" i="6"/>
  <c r="AJ115" i="6"/>
  <c r="AI115" i="6"/>
  <c r="AJ114" i="6"/>
  <c r="AI114" i="6"/>
  <c r="AJ113" i="6"/>
  <c r="AI113" i="6"/>
  <c r="AJ112" i="6"/>
  <c r="AI112" i="6"/>
  <c r="AJ111" i="6"/>
  <c r="AI111" i="6"/>
  <c r="AJ110" i="6"/>
  <c r="AI110" i="6"/>
  <c r="AJ109" i="6"/>
  <c r="AI109" i="6"/>
  <c r="AJ210" i="6"/>
  <c r="AI210" i="6"/>
  <c r="AJ88" i="6"/>
  <c r="AI88" i="6"/>
  <c r="AJ106" i="6"/>
  <c r="AI106" i="6"/>
  <c r="AJ105" i="6"/>
  <c r="AI105" i="6"/>
  <c r="AJ104" i="6"/>
  <c r="AI104" i="6"/>
  <c r="AJ103" i="6"/>
  <c r="AI103" i="6"/>
  <c r="AJ102" i="6"/>
  <c r="AI102" i="6"/>
  <c r="AJ101" i="6"/>
  <c r="AI101" i="6"/>
  <c r="AJ100" i="6"/>
  <c r="AI100" i="6"/>
  <c r="AJ99" i="6"/>
  <c r="AI99" i="6"/>
  <c r="AJ98" i="6"/>
  <c r="AI98" i="6"/>
  <c r="AJ97" i="6"/>
  <c r="AI97" i="6"/>
  <c r="AJ96" i="6"/>
  <c r="AI96" i="6"/>
  <c r="AJ95" i="6"/>
  <c r="AI95" i="6"/>
  <c r="AJ83" i="6"/>
  <c r="AI83" i="6"/>
  <c r="AJ93" i="6"/>
  <c r="AI93" i="6"/>
  <c r="AJ92" i="6"/>
  <c r="AI92" i="6"/>
  <c r="AJ91" i="6"/>
  <c r="AI91" i="6"/>
  <c r="AJ90" i="6"/>
  <c r="AI90" i="6"/>
  <c r="AJ89" i="6"/>
  <c r="AI89" i="6"/>
  <c r="AJ60" i="6"/>
  <c r="AI60" i="6"/>
  <c r="AJ87" i="6"/>
  <c r="AI87" i="6"/>
  <c r="AJ86" i="6"/>
  <c r="AI86" i="6"/>
  <c r="AJ85" i="6"/>
  <c r="AI85" i="6"/>
  <c r="AJ84" i="6"/>
  <c r="AI84" i="6"/>
  <c r="AJ57" i="6"/>
  <c r="AI57" i="6"/>
  <c r="AJ82" i="6"/>
  <c r="AI82" i="6"/>
  <c r="AJ81" i="6"/>
  <c r="AI81" i="6"/>
  <c r="AJ80" i="6"/>
  <c r="AI80" i="6"/>
  <c r="AJ79" i="6"/>
  <c r="AI79" i="6"/>
  <c r="AJ78" i="6"/>
  <c r="AI78" i="6"/>
  <c r="AJ77" i="6"/>
  <c r="AI77" i="6"/>
  <c r="AJ76" i="6"/>
  <c r="AI76" i="6"/>
  <c r="AJ75" i="6"/>
  <c r="AI75" i="6"/>
  <c r="AJ74" i="6"/>
  <c r="AI74" i="6"/>
  <c r="AJ73" i="6"/>
  <c r="AI73" i="6"/>
  <c r="AJ72" i="6"/>
  <c r="AI72" i="6"/>
  <c r="AJ71" i="6"/>
  <c r="AI71" i="6"/>
  <c r="AJ70" i="6"/>
  <c r="AI70" i="6"/>
  <c r="AJ69" i="6"/>
  <c r="AI69" i="6"/>
  <c r="AJ68" i="6"/>
  <c r="AI68" i="6"/>
  <c r="AJ67" i="6"/>
  <c r="AI67" i="6"/>
  <c r="AJ66" i="6"/>
  <c r="AI66" i="6"/>
  <c r="AJ65" i="6"/>
  <c r="AI65" i="6"/>
  <c r="AJ64" i="6"/>
  <c r="AI64" i="6"/>
  <c r="AJ63" i="6"/>
  <c r="AI63" i="6"/>
  <c r="AJ62" i="6"/>
  <c r="AI62" i="6"/>
  <c r="AJ61" i="6"/>
  <c r="AI61" i="6"/>
  <c r="AJ54" i="6"/>
  <c r="AI54" i="6"/>
  <c r="AJ59" i="6"/>
  <c r="AI59" i="6"/>
  <c r="AJ58" i="6"/>
  <c r="AI58" i="6"/>
  <c r="AJ46" i="6"/>
  <c r="AI46" i="6"/>
  <c r="AJ56" i="6"/>
  <c r="AI56" i="6"/>
  <c r="AJ55" i="6"/>
  <c r="AI55" i="6"/>
  <c r="AJ34" i="6"/>
  <c r="AI34" i="6"/>
  <c r="AJ53" i="6"/>
  <c r="AI53" i="6"/>
  <c r="AJ52" i="6"/>
  <c r="AI52" i="6"/>
  <c r="AJ51" i="6"/>
  <c r="AI51" i="6"/>
  <c r="AJ50" i="6"/>
  <c r="AI50" i="6"/>
  <c r="AJ49" i="6"/>
  <c r="AI49" i="6"/>
  <c r="AJ48" i="6"/>
  <c r="AI48" i="6"/>
  <c r="AJ47" i="6"/>
  <c r="AI47" i="6"/>
  <c r="AJ22" i="6"/>
  <c r="AI22" i="6"/>
  <c r="AJ45" i="6"/>
  <c r="AI45" i="6"/>
  <c r="AJ44" i="6"/>
  <c r="AI44" i="6"/>
  <c r="AJ43" i="6"/>
  <c r="AI43" i="6"/>
  <c r="AJ42" i="6"/>
  <c r="AI42" i="6"/>
  <c r="AJ41" i="6"/>
  <c r="AI41" i="6"/>
  <c r="AJ40" i="6"/>
  <c r="AI40" i="6"/>
  <c r="AJ39" i="6"/>
  <c r="AI39" i="6"/>
  <c r="AJ38" i="6"/>
  <c r="AI38" i="6"/>
  <c r="AJ37" i="6"/>
  <c r="AI37" i="6"/>
  <c r="AJ36" i="6"/>
  <c r="AI36" i="6"/>
  <c r="AJ35" i="6"/>
  <c r="AI35" i="6"/>
  <c r="AJ202" i="6"/>
  <c r="AI202" i="6"/>
  <c r="AJ33" i="6"/>
  <c r="AI33" i="6"/>
  <c r="AJ32" i="6"/>
  <c r="AI32" i="6"/>
  <c r="AJ31" i="6"/>
  <c r="AI31" i="6"/>
  <c r="AJ30" i="6"/>
  <c r="AI30" i="6"/>
  <c r="AJ29" i="6"/>
  <c r="AI29" i="6"/>
  <c r="AJ28" i="6"/>
  <c r="AI28" i="6"/>
  <c r="AJ27" i="6"/>
  <c r="AI27" i="6"/>
  <c r="AJ26" i="6"/>
  <c r="AI26" i="6"/>
  <c r="AJ25" i="6"/>
  <c r="AI25" i="6"/>
  <c r="AJ24" i="6"/>
  <c r="AI24" i="6"/>
  <c r="AJ23" i="6"/>
  <c r="AI23" i="6"/>
  <c r="AJ198" i="6"/>
  <c r="AI198" i="6"/>
  <c r="AJ21" i="6"/>
  <c r="AI21" i="6"/>
  <c r="AJ20" i="6"/>
  <c r="AI20" i="6"/>
  <c r="AA20" i="6"/>
  <c r="AJ19" i="6"/>
  <c r="AI19" i="6"/>
  <c r="AA19" i="6"/>
  <c r="AJ18" i="6"/>
  <c r="AI18" i="6"/>
  <c r="AA18" i="6"/>
  <c r="AJ17" i="6"/>
  <c r="AI17" i="6"/>
  <c r="AA17" i="6"/>
  <c r="AJ16" i="6"/>
  <c r="AI16" i="6"/>
  <c r="AA16" i="6"/>
  <c r="AJ15" i="6"/>
  <c r="AI15" i="6"/>
  <c r="AA15" i="6"/>
  <c r="AJ14" i="6"/>
  <c r="AI14" i="6"/>
  <c r="AA14" i="6"/>
  <c r="AJ13" i="6"/>
  <c r="AI13" i="6"/>
  <c r="AA13" i="6"/>
  <c r="AJ12" i="6"/>
  <c r="AI12" i="6"/>
  <c r="AA12" i="6"/>
  <c r="AJ11" i="6"/>
  <c r="AI11" i="6"/>
  <c r="AA11" i="6"/>
  <c r="AJ10" i="6"/>
  <c r="AI10" i="6"/>
  <c r="AA10" i="6"/>
  <c r="AJ9" i="6"/>
  <c r="AI9" i="6"/>
  <c r="AA9" i="6"/>
  <c r="AJ8" i="6"/>
  <c r="AI8" i="6"/>
  <c r="AA8" i="6"/>
  <c r="AJ7" i="6"/>
  <c r="AI7" i="6"/>
  <c r="AA7" i="6"/>
  <c r="AJ6" i="6"/>
  <c r="AI6" i="6"/>
  <c r="AA6" i="6"/>
  <c r="AJ5" i="6"/>
  <c r="AI5" i="6"/>
  <c r="AA5" i="6"/>
  <c r="AJ4" i="6"/>
  <c r="AI4" i="6"/>
  <c r="AA4" i="6"/>
  <c r="AJ3" i="6"/>
  <c r="AI3" i="6"/>
  <c r="AA3" i="6"/>
  <c r="AJ2" i="6"/>
  <c r="AG2" i="6" s="1"/>
  <c r="AF2" i="6" s="1"/>
  <c r="AA2" i="6"/>
  <c r="Z2" i="6" s="1"/>
  <c r="V6" i="6"/>
  <c r="V5" i="6"/>
  <c r="V4" i="6"/>
  <c r="V3" i="6"/>
  <c r="V2" i="6"/>
  <c r="E44" i="16" l="1"/>
  <c r="E47" i="16" s="1"/>
  <c r="AZ326" i="6"/>
  <c r="AZ327" i="6" s="1"/>
  <c r="AZ328" i="6" s="1"/>
  <c r="AY184" i="6"/>
  <c r="BB184" i="6" s="1"/>
  <c r="CD11" i="6"/>
  <c r="CD10" i="6"/>
  <c r="AY45" i="6"/>
  <c r="BB45" i="6" s="1"/>
  <c r="AY125" i="6"/>
  <c r="BB125" i="6" s="1"/>
  <c r="AQ2" i="6"/>
  <c r="AT2" i="6" s="1"/>
  <c r="AZ239" i="6"/>
  <c r="AY239" i="6" s="1"/>
  <c r="BB239" i="6" s="1"/>
  <c r="AZ6" i="6"/>
  <c r="AZ7" i="6" s="1"/>
  <c r="AZ8" i="6" s="1"/>
  <c r="AZ98" i="6"/>
  <c r="AZ99" i="6" s="1"/>
  <c r="AZ100" i="6" s="1"/>
  <c r="AZ117" i="6"/>
  <c r="AZ118" i="6" s="1"/>
  <c r="AY118" i="6" s="1"/>
  <c r="BB118" i="6" s="1"/>
  <c r="AY237" i="6"/>
  <c r="BB237" i="6" s="1"/>
  <c r="AZ208" i="6"/>
  <c r="AZ311" i="6"/>
  <c r="AZ244" i="6"/>
  <c r="AZ245" i="6" s="1"/>
  <c r="AZ260" i="6"/>
  <c r="AZ261" i="6" s="1"/>
  <c r="AY86" i="6"/>
  <c r="BB86" i="6" s="1"/>
  <c r="AR39" i="6"/>
  <c r="AR40" i="6" s="1"/>
  <c r="AQ40" i="6" s="1"/>
  <c r="AT40" i="6" s="1"/>
  <c r="AY130" i="6"/>
  <c r="BB130" i="6" s="1"/>
  <c r="AZ309" i="6"/>
  <c r="AY309" i="6" s="1"/>
  <c r="BB309" i="6" s="1"/>
  <c r="AY308" i="6"/>
  <c r="BB308" i="6" s="1"/>
  <c r="AQ4" i="6"/>
  <c r="AT4" i="6" s="1"/>
  <c r="AR5" i="6"/>
  <c r="AQ3" i="6"/>
  <c r="AT3" i="6" s="1"/>
  <c r="AY11" i="6"/>
  <c r="BB11" i="6" s="1"/>
  <c r="AR31" i="6"/>
  <c r="AR32" i="6" s="1"/>
  <c r="AQ32" i="6" s="1"/>
  <c r="AT32" i="6" s="1"/>
  <c r="AZ48" i="6"/>
  <c r="AZ108" i="6"/>
  <c r="AZ109" i="6" s="1"/>
  <c r="AY129" i="6"/>
  <c r="BB129" i="6" s="1"/>
  <c r="AY307" i="6"/>
  <c r="BB307" i="6" s="1"/>
  <c r="AZ139" i="6"/>
  <c r="AZ290" i="6"/>
  <c r="AY290" i="6" s="1"/>
  <c r="BB290" i="6" s="1"/>
  <c r="AZ314" i="6"/>
  <c r="AY314" i="6" s="1"/>
  <c r="BB314" i="6" s="1"/>
  <c r="AY10" i="6"/>
  <c r="BB10" i="6" s="1"/>
  <c r="AY85" i="6"/>
  <c r="BB85" i="6" s="1"/>
  <c r="AY104" i="6"/>
  <c r="BB104" i="6" s="1"/>
  <c r="AY222" i="6"/>
  <c r="BB222" i="6" s="1"/>
  <c r="AZ270" i="6"/>
  <c r="AY88" i="6"/>
  <c r="BB88" i="6" s="1"/>
  <c r="BF2" i="6"/>
  <c r="AY3" i="6"/>
  <c r="BB3" i="6" s="1"/>
  <c r="AZ4" i="6"/>
  <c r="AY4" i="6" s="1"/>
  <c r="BB4" i="6" s="1"/>
  <c r="AY12" i="6"/>
  <c r="BB12" i="6" s="1"/>
  <c r="AZ13" i="6"/>
  <c r="AQ24" i="6"/>
  <c r="AT24" i="6" s="1"/>
  <c r="AR25" i="6"/>
  <c r="AY2" i="6"/>
  <c r="BB2" i="6" s="1"/>
  <c r="AQ23" i="6"/>
  <c r="AT23" i="6" s="1"/>
  <c r="AQ37" i="6"/>
  <c r="AT37" i="6" s="1"/>
  <c r="AZ106" i="6"/>
  <c r="AY106" i="6" s="1"/>
  <c r="BB106" i="6" s="1"/>
  <c r="AY105" i="6"/>
  <c r="BB105" i="6" s="1"/>
  <c r="AY30" i="6"/>
  <c r="BB30" i="6" s="1"/>
  <c r="AZ31" i="6"/>
  <c r="AZ296" i="6"/>
  <c r="AY295" i="6"/>
  <c r="BB295" i="6" s="1"/>
  <c r="AZ132" i="6"/>
  <c r="AZ150" i="6"/>
  <c r="AY149" i="6"/>
  <c r="BB149" i="6" s="1"/>
  <c r="AY273" i="6"/>
  <c r="BB273" i="6" s="1"/>
  <c r="AZ303" i="6"/>
  <c r="AY302" i="6"/>
  <c r="BB302" i="6" s="1"/>
  <c r="AY274" i="6"/>
  <c r="BB274" i="6" s="1"/>
  <c r="AZ275" i="6"/>
  <c r="AZ25" i="6"/>
  <c r="AY94" i="6"/>
  <c r="BB94" i="6" s="1"/>
  <c r="AZ95" i="6"/>
  <c r="AY79" i="6"/>
  <c r="BB79" i="6" s="1"/>
  <c r="AZ186" i="6"/>
  <c r="AY185" i="6"/>
  <c r="BB185" i="6" s="1"/>
  <c r="AZ81" i="6"/>
  <c r="AY80" i="6"/>
  <c r="BB80" i="6" s="1"/>
  <c r="AZ114" i="6"/>
  <c r="AY113" i="6"/>
  <c r="BB113" i="6" s="1"/>
  <c r="AR11" i="6"/>
  <c r="AZ230" i="6"/>
  <c r="AY229" i="6"/>
  <c r="BB229" i="6" s="1"/>
  <c r="AY282" i="6"/>
  <c r="BB282" i="6" s="1"/>
  <c r="AZ283" i="6"/>
  <c r="AZ320" i="6"/>
  <c r="AY319" i="6"/>
  <c r="BB319" i="6" s="1"/>
  <c r="AY46" i="6"/>
  <c r="BB46" i="6" s="1"/>
  <c r="AQ48" i="6"/>
  <c r="AT48" i="6" s="1"/>
  <c r="AR49" i="6"/>
  <c r="AZ127" i="6"/>
  <c r="AY126" i="6"/>
  <c r="BB126" i="6" s="1"/>
  <c r="AY228" i="6"/>
  <c r="BB228" i="6" s="1"/>
  <c r="AY281" i="6"/>
  <c r="BB281" i="6" s="1"/>
  <c r="AY292" i="6"/>
  <c r="BB292" i="6" s="1"/>
  <c r="AZ294" i="6"/>
  <c r="AY294" i="6" s="1"/>
  <c r="BB294" i="6" s="1"/>
  <c r="R14" i="6"/>
  <c r="R13" i="6"/>
  <c r="R12" i="6"/>
  <c r="R11" i="6"/>
  <c r="R10" i="6"/>
  <c r="R9" i="6"/>
  <c r="R8" i="6"/>
  <c r="R7" i="6"/>
  <c r="R6" i="6"/>
  <c r="R5" i="6"/>
  <c r="R4" i="6"/>
  <c r="R3" i="6"/>
  <c r="R2" i="6"/>
  <c r="AY327" i="6" l="1"/>
  <c r="BB327" i="6" s="1"/>
  <c r="AY326" i="6"/>
  <c r="BB326" i="6" s="1"/>
  <c r="AY7" i="6"/>
  <c r="BB7" i="6" s="1"/>
  <c r="AY260" i="6"/>
  <c r="BB260" i="6" s="1"/>
  <c r="AY244" i="6"/>
  <c r="BB244" i="6" s="1"/>
  <c r="AZ291" i="6"/>
  <c r="AY291" i="6" s="1"/>
  <c r="BB291" i="6" s="1"/>
  <c r="AZ119" i="6"/>
  <c r="AZ120" i="6" s="1"/>
  <c r="AR33" i="6"/>
  <c r="AR34" i="6" s="1"/>
  <c r="AZ315" i="6"/>
  <c r="AZ316" i="6" s="1"/>
  <c r="AQ31" i="6"/>
  <c r="AT31" i="6" s="1"/>
  <c r="AY108" i="6"/>
  <c r="BB108" i="6" s="1"/>
  <c r="AR41" i="6"/>
  <c r="AY6" i="6"/>
  <c r="BB6" i="6" s="1"/>
  <c r="AY99" i="6"/>
  <c r="BB99" i="6" s="1"/>
  <c r="AY98" i="6"/>
  <c r="BB98" i="6" s="1"/>
  <c r="AY117" i="6"/>
  <c r="BB117" i="6" s="1"/>
  <c r="AZ240" i="6"/>
  <c r="AQ39" i="6"/>
  <c r="AT39" i="6" s="1"/>
  <c r="AZ312" i="6"/>
  <c r="AY312" i="6" s="1"/>
  <c r="BB312" i="6" s="1"/>
  <c r="AY311" i="6"/>
  <c r="BB311" i="6" s="1"/>
  <c r="AZ209" i="6"/>
  <c r="AY208" i="6"/>
  <c r="BB208" i="6" s="1"/>
  <c r="AZ271" i="6"/>
  <c r="AY270" i="6"/>
  <c r="BB270" i="6" s="1"/>
  <c r="AY139" i="6"/>
  <c r="BB139" i="6" s="1"/>
  <c r="AZ140" i="6"/>
  <c r="AQ5" i="6"/>
  <c r="AT5" i="6" s="1"/>
  <c r="AR6" i="6"/>
  <c r="AZ49" i="6"/>
  <c r="AY48" i="6"/>
  <c r="BB48" i="6" s="1"/>
  <c r="AY328" i="6"/>
  <c r="BB328" i="6" s="1"/>
  <c r="AZ329" i="6"/>
  <c r="BH2" i="6"/>
  <c r="BI4" i="6"/>
  <c r="BK2" i="6"/>
  <c r="BM1" i="6" s="1"/>
  <c r="AZ304" i="6"/>
  <c r="AY303" i="6"/>
  <c r="BB303" i="6" s="1"/>
  <c r="AY186" i="6"/>
  <c r="BB186" i="6" s="1"/>
  <c r="AZ187" i="6"/>
  <c r="AY13" i="6"/>
  <c r="BB13" i="6" s="1"/>
  <c r="AZ14" i="6"/>
  <c r="AZ151" i="6"/>
  <c r="AY150" i="6"/>
  <c r="BB150" i="6" s="1"/>
  <c r="AY95" i="6"/>
  <c r="BB95" i="6" s="1"/>
  <c r="AZ96" i="6"/>
  <c r="AY96" i="6" s="1"/>
  <c r="BB96" i="6" s="1"/>
  <c r="AY132" i="6"/>
  <c r="BB132" i="6" s="1"/>
  <c r="AZ133" i="6"/>
  <c r="AY127" i="6"/>
  <c r="BB127" i="6" s="1"/>
  <c r="AZ128" i="6"/>
  <c r="AY128" i="6" s="1"/>
  <c r="BB128" i="6" s="1"/>
  <c r="AZ284" i="6"/>
  <c r="AY283" i="6"/>
  <c r="BB283" i="6" s="1"/>
  <c r="AY114" i="6"/>
  <c r="BB114" i="6" s="1"/>
  <c r="AZ115" i="6"/>
  <c r="AY115" i="6" s="1"/>
  <c r="BB115" i="6" s="1"/>
  <c r="AQ25" i="6"/>
  <c r="AT25" i="6" s="1"/>
  <c r="AR26" i="6"/>
  <c r="AY230" i="6"/>
  <c r="BB230" i="6" s="1"/>
  <c r="AZ231" i="6"/>
  <c r="AY31" i="6"/>
  <c r="BB31" i="6" s="1"/>
  <c r="AZ32" i="6"/>
  <c r="AY8" i="6"/>
  <c r="BB8" i="6" s="1"/>
  <c r="AZ9" i="6"/>
  <c r="AY9" i="6" s="1"/>
  <c r="BB9" i="6" s="1"/>
  <c r="AY100" i="6"/>
  <c r="BB100" i="6" s="1"/>
  <c r="AZ101" i="6"/>
  <c r="AQ49" i="6"/>
  <c r="AT49" i="6" s="1"/>
  <c r="AR50" i="6"/>
  <c r="AY25" i="6"/>
  <c r="BB25" i="6" s="1"/>
  <c r="AZ26" i="6"/>
  <c r="AY296" i="6"/>
  <c r="BB296" i="6" s="1"/>
  <c r="AZ297" i="6"/>
  <c r="AZ246" i="6"/>
  <c r="AY245" i="6"/>
  <c r="BB245" i="6" s="1"/>
  <c r="AY320" i="6"/>
  <c r="BB320" i="6" s="1"/>
  <c r="AZ321" i="6"/>
  <c r="AY261" i="6"/>
  <c r="BB261" i="6" s="1"/>
  <c r="AZ262" i="6"/>
  <c r="AQ11" i="6"/>
  <c r="AT11" i="6" s="1"/>
  <c r="AR12" i="6"/>
  <c r="AZ82" i="6"/>
  <c r="AY81" i="6"/>
  <c r="BB81" i="6" s="1"/>
  <c r="AZ276" i="6"/>
  <c r="AY275" i="6"/>
  <c r="BB275" i="6" s="1"/>
  <c r="AY109" i="6"/>
  <c r="BB109" i="6" s="1"/>
  <c r="AZ110" i="6"/>
  <c r="AY119" i="6" l="1"/>
  <c r="BB119" i="6" s="1"/>
  <c r="AQ33" i="6"/>
  <c r="AT33" i="6" s="1"/>
  <c r="AY315" i="6"/>
  <c r="BB315" i="6" s="1"/>
  <c r="CD7" i="6"/>
  <c r="AY240" i="6"/>
  <c r="BB240" i="6" s="1"/>
  <c r="AZ241" i="6"/>
  <c r="AY241" i="6" s="1"/>
  <c r="BB241" i="6" s="1"/>
  <c r="AR42" i="6"/>
  <c r="AQ41" i="6"/>
  <c r="AT41" i="6" s="1"/>
  <c r="AZ210" i="6"/>
  <c r="AY209" i="6"/>
  <c r="BB209" i="6" s="1"/>
  <c r="AZ50" i="6"/>
  <c r="AY49" i="6"/>
  <c r="BB49" i="6" s="1"/>
  <c r="AZ141" i="6"/>
  <c r="AY140" i="6"/>
  <c r="BB140" i="6" s="1"/>
  <c r="AQ6" i="6"/>
  <c r="AT6" i="6" s="1"/>
  <c r="AR7" i="6"/>
  <c r="AZ330" i="6"/>
  <c r="AY329" i="6"/>
  <c r="BB329" i="6" s="1"/>
  <c r="AZ272" i="6"/>
  <c r="AY272" i="6" s="1"/>
  <c r="BB272" i="6" s="1"/>
  <c r="AY271" i="6"/>
  <c r="BB271" i="6" s="1"/>
  <c r="BM5" i="6"/>
  <c r="BK4" i="6"/>
  <c r="BI5" i="6"/>
  <c r="BF4" i="6"/>
  <c r="AZ27" i="6"/>
  <c r="AY26" i="6"/>
  <c r="BB26" i="6" s="1"/>
  <c r="AY151" i="6"/>
  <c r="BB151" i="6" s="1"/>
  <c r="AZ152" i="6"/>
  <c r="AZ317" i="6"/>
  <c r="AY316" i="6"/>
  <c r="BB316" i="6" s="1"/>
  <c r="AZ83" i="6"/>
  <c r="AY82" i="6"/>
  <c r="BB82" i="6" s="1"/>
  <c r="AY304" i="6"/>
  <c r="BB304" i="6" s="1"/>
  <c r="AZ305" i="6"/>
  <c r="AR35" i="6"/>
  <c r="AQ34" i="6"/>
  <c r="AT34" i="6" s="1"/>
  <c r="AR13" i="6"/>
  <c r="AQ12" i="6"/>
  <c r="AT12" i="6" s="1"/>
  <c r="AY120" i="6"/>
  <c r="BB120" i="6" s="1"/>
  <c r="AZ121" i="6"/>
  <c r="AR51" i="6"/>
  <c r="AQ50" i="6"/>
  <c r="AT50" i="6" s="1"/>
  <c r="AY32" i="6"/>
  <c r="BB32" i="6" s="1"/>
  <c r="AZ33" i="6"/>
  <c r="AY133" i="6"/>
  <c r="BB133" i="6" s="1"/>
  <c r="AZ134" i="6"/>
  <c r="AZ188" i="6"/>
  <c r="AY187" i="6"/>
  <c r="BB187" i="6" s="1"/>
  <c r="AZ285" i="6"/>
  <c r="AY284" i="6"/>
  <c r="BB284" i="6" s="1"/>
  <c r="AQ26" i="6"/>
  <c r="AT26" i="6" s="1"/>
  <c r="AR27" i="6"/>
  <c r="AZ277" i="6"/>
  <c r="AY276" i="6"/>
  <c r="BB276" i="6" s="1"/>
  <c r="AY246" i="6"/>
  <c r="BB246" i="6" s="1"/>
  <c r="AZ247" i="6"/>
  <c r="AY14" i="6"/>
  <c r="BB14" i="6" s="1"/>
  <c r="AZ15" i="6"/>
  <c r="AZ111" i="6"/>
  <c r="AY110" i="6"/>
  <c r="BB110" i="6" s="1"/>
  <c r="AZ263" i="6"/>
  <c r="AY262" i="6"/>
  <c r="BB262" i="6" s="1"/>
  <c r="AZ322" i="6"/>
  <c r="AY321" i="6"/>
  <c r="BB321" i="6" s="1"/>
  <c r="AY297" i="6"/>
  <c r="BB297" i="6" s="1"/>
  <c r="AZ298" i="6"/>
  <c r="AZ102" i="6"/>
  <c r="AY101" i="6"/>
  <c r="BB101" i="6" s="1"/>
  <c r="AZ232" i="6"/>
  <c r="AY231" i="6"/>
  <c r="BB231" i="6" s="1"/>
  <c r="CD4" i="6" l="1"/>
  <c r="AR43" i="6"/>
  <c r="AQ42" i="6"/>
  <c r="AT42" i="6" s="1"/>
  <c r="AY210" i="6"/>
  <c r="BB210" i="6" s="1"/>
  <c r="AZ211" i="6"/>
  <c r="AY330" i="6"/>
  <c r="BB330" i="6" s="1"/>
  <c r="AZ331" i="6"/>
  <c r="AR8" i="6"/>
  <c r="AQ7" i="6"/>
  <c r="AT7" i="6" s="1"/>
  <c r="AY141" i="6"/>
  <c r="BB141" i="6" s="1"/>
  <c r="AZ142" i="6"/>
  <c r="AZ51" i="6"/>
  <c r="AY50" i="6"/>
  <c r="BB50" i="6" s="1"/>
  <c r="BF5" i="6"/>
  <c r="BG5" i="6" s="1"/>
  <c r="BH5" i="6" s="1"/>
  <c r="BI6" i="6"/>
  <c r="BK5" i="6"/>
  <c r="BL5" i="6" s="1"/>
  <c r="BM6" i="6"/>
  <c r="AY263" i="6"/>
  <c r="BB263" i="6" s="1"/>
  <c r="AZ264" i="6"/>
  <c r="AY264" i="6" s="1"/>
  <c r="BB264" i="6" s="1"/>
  <c r="AY33" i="6"/>
  <c r="BB33" i="6" s="1"/>
  <c r="AZ34" i="6"/>
  <c r="AY285" i="6"/>
  <c r="BB285" i="6" s="1"/>
  <c r="AZ286" i="6"/>
  <c r="AY15" i="6"/>
  <c r="BB15" i="6" s="1"/>
  <c r="AZ16" i="6"/>
  <c r="AY317" i="6"/>
  <c r="BB317" i="6" s="1"/>
  <c r="AZ318" i="6"/>
  <c r="AY318" i="6" s="1"/>
  <c r="BB318" i="6" s="1"/>
  <c r="AY152" i="6"/>
  <c r="BB152" i="6" s="1"/>
  <c r="AZ153" i="6"/>
  <c r="AY232" i="6"/>
  <c r="BB232" i="6" s="1"/>
  <c r="AZ233" i="6"/>
  <c r="AY247" i="6"/>
  <c r="BB247" i="6" s="1"/>
  <c r="AZ248" i="6"/>
  <c r="AQ13" i="6"/>
  <c r="AT13" i="6" s="1"/>
  <c r="AR14" i="6"/>
  <c r="AR28" i="6"/>
  <c r="AQ27" i="6"/>
  <c r="AT27" i="6" s="1"/>
  <c r="AY188" i="6"/>
  <c r="BB188" i="6" s="1"/>
  <c r="AZ189" i="6"/>
  <c r="AZ84" i="6"/>
  <c r="AY84" i="6" s="1"/>
  <c r="BB84" i="6" s="1"/>
  <c r="AY83" i="6"/>
  <c r="BB83" i="6" s="1"/>
  <c r="AY111" i="6"/>
  <c r="BB111" i="6" s="1"/>
  <c r="AZ112" i="6"/>
  <c r="AY112" i="6" s="1"/>
  <c r="BB112" i="6" s="1"/>
  <c r="AY298" i="6"/>
  <c r="BB298" i="6" s="1"/>
  <c r="AZ299" i="6"/>
  <c r="AR52" i="6"/>
  <c r="AQ51" i="6"/>
  <c r="AT51" i="6" s="1"/>
  <c r="AQ35" i="6"/>
  <c r="AT35" i="6" s="1"/>
  <c r="AR36" i="6"/>
  <c r="AQ36" i="6" s="1"/>
  <c r="AT36" i="6" s="1"/>
  <c r="AY277" i="6"/>
  <c r="BB277" i="6" s="1"/>
  <c r="AZ278" i="6"/>
  <c r="AY322" i="6"/>
  <c r="BB322" i="6" s="1"/>
  <c r="AZ323" i="6"/>
  <c r="AZ135" i="6"/>
  <c r="AY134" i="6"/>
  <c r="BB134" i="6" s="1"/>
  <c r="AZ122" i="6"/>
  <c r="AY121" i="6"/>
  <c r="BB121" i="6" s="1"/>
  <c r="AY305" i="6"/>
  <c r="BB305" i="6" s="1"/>
  <c r="AZ306" i="6"/>
  <c r="AY306" i="6" s="1"/>
  <c r="BB306" i="6" s="1"/>
  <c r="AY102" i="6"/>
  <c r="BB102" i="6" s="1"/>
  <c r="AZ103" i="6"/>
  <c r="AY103" i="6" s="1"/>
  <c r="BB103" i="6" s="1"/>
  <c r="AY27" i="6"/>
  <c r="BB27" i="6" s="1"/>
  <c r="AZ28" i="6"/>
  <c r="AQ43" i="6" l="1"/>
  <c r="AT43" i="6" s="1"/>
  <c r="AR44" i="6"/>
  <c r="AZ212" i="6"/>
  <c r="AY211" i="6"/>
  <c r="BB211" i="6" s="1"/>
  <c r="AY142" i="6"/>
  <c r="BB142" i="6" s="1"/>
  <c r="AZ143" i="6"/>
  <c r="AZ332" i="6"/>
  <c r="AY331" i="6"/>
  <c r="BB331" i="6" s="1"/>
  <c r="AQ8" i="6"/>
  <c r="AT8" i="6" s="1"/>
  <c r="AR9" i="6"/>
  <c r="AQ9" i="6" s="1"/>
  <c r="AT9" i="6" s="1"/>
  <c r="AY51" i="6"/>
  <c r="BB51" i="6" s="1"/>
  <c r="AZ52" i="6"/>
  <c r="BK6" i="6"/>
  <c r="BL6" i="6" s="1"/>
  <c r="BM7" i="6"/>
  <c r="BF6" i="6"/>
  <c r="BG6" i="6" s="1"/>
  <c r="BI7" i="6"/>
  <c r="AQ52" i="6"/>
  <c r="AT52" i="6" s="1"/>
  <c r="AR53" i="6"/>
  <c r="AZ154" i="6"/>
  <c r="AY153" i="6"/>
  <c r="BB153" i="6" s="1"/>
  <c r="AZ29" i="6"/>
  <c r="AY29" i="6" s="1"/>
  <c r="BB29" i="6" s="1"/>
  <c r="AY28" i="6"/>
  <c r="BB28" i="6" s="1"/>
  <c r="AY233" i="6"/>
  <c r="BB233" i="6" s="1"/>
  <c r="AZ234" i="6"/>
  <c r="AZ287" i="6"/>
  <c r="AY286" i="6"/>
  <c r="BB286" i="6" s="1"/>
  <c r="AY34" i="6"/>
  <c r="BB34" i="6" s="1"/>
  <c r="AZ35" i="6"/>
  <c r="AY323" i="6"/>
  <c r="BB323" i="6" s="1"/>
  <c r="AZ324" i="6"/>
  <c r="AY324" i="6" s="1"/>
  <c r="BB324" i="6" s="1"/>
  <c r="AZ190" i="6"/>
  <c r="AY189" i="6"/>
  <c r="BB189" i="6" s="1"/>
  <c r="AR15" i="6"/>
  <c r="AQ14" i="6"/>
  <c r="AT14" i="6" s="1"/>
  <c r="AY278" i="6"/>
  <c r="BB278" i="6" s="1"/>
  <c r="AZ279" i="6"/>
  <c r="AY299" i="6"/>
  <c r="BB299" i="6" s="1"/>
  <c r="AZ300" i="6"/>
  <c r="AY135" i="6"/>
  <c r="BB135" i="6" s="1"/>
  <c r="AZ136" i="6"/>
  <c r="AR29" i="6"/>
  <c r="AQ29" i="6" s="1"/>
  <c r="AT29" i="6" s="1"/>
  <c r="AQ28" i="6"/>
  <c r="AT28" i="6" s="1"/>
  <c r="AY248" i="6"/>
  <c r="BB248" i="6" s="1"/>
  <c r="AZ249" i="6"/>
  <c r="AY16" i="6"/>
  <c r="AZ17" i="6"/>
  <c r="AY122" i="6"/>
  <c r="BB122" i="6" s="1"/>
  <c r="AZ123" i="6"/>
  <c r="AQ44" i="6" l="1"/>
  <c r="AT44" i="6" s="1"/>
  <c r="AR45" i="6"/>
  <c r="AY212" i="6"/>
  <c r="BB212" i="6" s="1"/>
  <c r="AZ213" i="6"/>
  <c r="AZ333" i="6"/>
  <c r="AY332" i="6"/>
  <c r="BB332" i="6" s="1"/>
  <c r="AY143" i="6"/>
  <c r="BB143" i="6" s="1"/>
  <c r="AZ144" i="6"/>
  <c r="BB16" i="6"/>
  <c r="AZ53" i="6"/>
  <c r="AY52" i="6"/>
  <c r="BB52" i="6" s="1"/>
  <c r="BH6" i="6"/>
  <c r="BI8" i="6"/>
  <c r="BF7" i="6"/>
  <c r="BG7" i="6" s="1"/>
  <c r="BH7" i="6" s="1"/>
  <c r="BK7" i="6"/>
  <c r="BL7" i="6" s="1"/>
  <c r="BM8" i="6"/>
  <c r="AY249" i="6"/>
  <c r="BB249" i="6" s="1"/>
  <c r="AZ250" i="6"/>
  <c r="AY17" i="6"/>
  <c r="BB17" i="6" s="1"/>
  <c r="AZ18" i="6"/>
  <c r="AZ301" i="6"/>
  <c r="AY301" i="6" s="1"/>
  <c r="BB301" i="6" s="1"/>
  <c r="AY300" i="6"/>
  <c r="BB300" i="6" s="1"/>
  <c r="AZ191" i="6"/>
  <c r="AY190" i="6"/>
  <c r="BB190" i="6" s="1"/>
  <c r="AZ288" i="6"/>
  <c r="AY288" i="6" s="1"/>
  <c r="BB288" i="6" s="1"/>
  <c r="AY287" i="6"/>
  <c r="BB287" i="6" s="1"/>
  <c r="AY154" i="6"/>
  <c r="BB154" i="6" s="1"/>
  <c r="AZ155" i="6"/>
  <c r="AQ15" i="6"/>
  <c r="AT15" i="6" s="1"/>
  <c r="AR16" i="6"/>
  <c r="AZ124" i="6"/>
  <c r="AY124" i="6" s="1"/>
  <c r="BB124" i="6" s="1"/>
  <c r="AY123" i="6"/>
  <c r="BB123" i="6" s="1"/>
  <c r="AZ137" i="6"/>
  <c r="AY137" i="6" s="1"/>
  <c r="BB137" i="6" s="1"/>
  <c r="AY136" i="6"/>
  <c r="BB136" i="6" s="1"/>
  <c r="AZ280" i="6"/>
  <c r="AY280" i="6" s="1"/>
  <c r="BB280" i="6" s="1"/>
  <c r="AY279" i="6"/>
  <c r="BB279" i="6" s="1"/>
  <c r="AZ235" i="6"/>
  <c r="AY234" i="6"/>
  <c r="BB234" i="6" s="1"/>
  <c r="AR54" i="6"/>
  <c r="AQ54" i="6" s="1"/>
  <c r="AT54" i="6" s="1"/>
  <c r="AQ53" i="6"/>
  <c r="AT53" i="6" s="1"/>
  <c r="AY35" i="6"/>
  <c r="BB35" i="6" s="1"/>
  <c r="AZ36" i="6"/>
  <c r="AR46" i="6" l="1"/>
  <c r="AQ45" i="6"/>
  <c r="AT45" i="6" s="1"/>
  <c r="AY213" i="6"/>
  <c r="BB213" i="6" s="1"/>
  <c r="AZ214" i="6"/>
  <c r="AY53" i="6"/>
  <c r="BB53" i="6" s="1"/>
  <c r="AZ54" i="6"/>
  <c r="AY144" i="6"/>
  <c r="BB144" i="6" s="1"/>
  <c r="AZ145" i="6"/>
  <c r="AZ334" i="6"/>
  <c r="AY333" i="6"/>
  <c r="BB333" i="6" s="1"/>
  <c r="BK8" i="6"/>
  <c r="BL8" i="6" s="1"/>
  <c r="BM9" i="6"/>
  <c r="BI9" i="6"/>
  <c r="BF8" i="6"/>
  <c r="BG8" i="6" s="1"/>
  <c r="BH8" i="6" s="1"/>
  <c r="AY191" i="6"/>
  <c r="BB191" i="6" s="1"/>
  <c r="AZ192" i="6"/>
  <c r="AY36" i="6"/>
  <c r="BB36" i="6" s="1"/>
  <c r="AZ37" i="6"/>
  <c r="AY18" i="6"/>
  <c r="AZ19" i="6"/>
  <c r="AZ156" i="6"/>
  <c r="AY155" i="6"/>
  <c r="BB155" i="6" s="1"/>
  <c r="AR17" i="6"/>
  <c r="AQ16" i="6"/>
  <c r="AT16" i="6" s="1"/>
  <c r="AY235" i="6"/>
  <c r="BB235" i="6" s="1"/>
  <c r="AZ236" i="6"/>
  <c r="AY236" i="6" s="1"/>
  <c r="BB236" i="6" s="1"/>
  <c r="AZ251" i="6"/>
  <c r="AY250" i="6"/>
  <c r="BB250" i="6" s="1"/>
  <c r="AQ46" i="6" l="1"/>
  <c r="AT46" i="6" s="1"/>
  <c r="AR47" i="6"/>
  <c r="AQ47" i="6" s="1"/>
  <c r="AT47" i="6" s="1"/>
  <c r="AY214" i="6"/>
  <c r="BB214" i="6" s="1"/>
  <c r="AZ215" i="6"/>
  <c r="AZ335" i="6"/>
  <c r="AY335" i="6" s="1"/>
  <c r="BB335" i="6" s="1"/>
  <c r="AY334" i="6"/>
  <c r="BB334" i="6" s="1"/>
  <c r="AZ146" i="6"/>
  <c r="AY145" i="6"/>
  <c r="BB145" i="6" s="1"/>
  <c r="BB18" i="6"/>
  <c r="AZ55" i="6"/>
  <c r="AY54" i="6"/>
  <c r="BB54" i="6" s="1"/>
  <c r="BI10" i="6"/>
  <c r="BF9" i="6"/>
  <c r="BG9" i="6" s="1"/>
  <c r="BH9" i="6" s="1"/>
  <c r="BM10" i="6"/>
  <c r="BK9" i="6"/>
  <c r="BL9" i="6" s="1"/>
  <c r="AQ17" i="6"/>
  <c r="AR18" i="6"/>
  <c r="AY37" i="6"/>
  <c r="BB37" i="6" s="1"/>
  <c r="AZ38" i="6"/>
  <c r="AZ193" i="6"/>
  <c r="AY192" i="6"/>
  <c r="BB192" i="6" s="1"/>
  <c r="AY156" i="6"/>
  <c r="BB156" i="6" s="1"/>
  <c r="AZ157" i="6"/>
  <c r="AY19" i="6"/>
  <c r="BB19" i="6" s="1"/>
  <c r="AZ20" i="6"/>
  <c r="AY251" i="6"/>
  <c r="BB251" i="6" s="1"/>
  <c r="AZ252" i="6"/>
  <c r="AY215" i="6" l="1"/>
  <c r="BB215" i="6" s="1"/>
  <c r="AZ216" i="6"/>
  <c r="AZ56" i="6"/>
  <c r="AY55" i="6"/>
  <c r="BB55" i="6" s="1"/>
  <c r="AT17" i="6"/>
  <c r="AY146" i="6"/>
  <c r="BB146" i="6" s="1"/>
  <c r="AZ147" i="6"/>
  <c r="BK10" i="6"/>
  <c r="BL10" i="6" s="1"/>
  <c r="BM11" i="6"/>
  <c r="BI11" i="6"/>
  <c r="BF10" i="6"/>
  <c r="BG10" i="6" s="1"/>
  <c r="BH10" i="6" s="1"/>
  <c r="AY38" i="6"/>
  <c r="BB38" i="6" s="1"/>
  <c r="AZ39" i="6"/>
  <c r="AZ253" i="6"/>
  <c r="AY253" i="6" s="1"/>
  <c r="BB253" i="6" s="1"/>
  <c r="AY252" i="6"/>
  <c r="BB252" i="6" s="1"/>
  <c r="AR19" i="6"/>
  <c r="AQ18" i="6"/>
  <c r="AT18" i="6" s="1"/>
  <c r="AZ158" i="6"/>
  <c r="AY157" i="6"/>
  <c r="BB157" i="6" s="1"/>
  <c r="AY20" i="6"/>
  <c r="AZ21" i="6"/>
  <c r="AZ194" i="6"/>
  <c r="AY193" i="6"/>
  <c r="BB193" i="6" s="1"/>
  <c r="AY216" i="6" l="1"/>
  <c r="BB216" i="6" s="1"/>
  <c r="AZ217" i="6"/>
  <c r="BB20" i="6"/>
  <c r="AZ148" i="6"/>
  <c r="AY148" i="6" s="1"/>
  <c r="BB148" i="6" s="1"/>
  <c r="AY147" i="6"/>
  <c r="BB147" i="6" s="1"/>
  <c r="AY56" i="6"/>
  <c r="BB56" i="6" s="1"/>
  <c r="AZ57" i="6"/>
  <c r="BK11" i="6"/>
  <c r="BL11" i="6" s="1"/>
  <c r="BM12" i="6"/>
  <c r="BF11" i="6"/>
  <c r="BG11" i="6" s="1"/>
  <c r="BH11" i="6" s="1"/>
  <c r="BI12" i="6"/>
  <c r="AZ159" i="6"/>
  <c r="AY158" i="6"/>
  <c r="BB158" i="6" s="1"/>
  <c r="AZ195" i="6"/>
  <c r="AY194" i="6"/>
  <c r="BB194" i="6" s="1"/>
  <c r="AR20" i="6"/>
  <c r="AQ19" i="6"/>
  <c r="AT19" i="6" s="1"/>
  <c r="AY21" i="6"/>
  <c r="BB21" i="6" s="1"/>
  <c r="AZ22" i="6"/>
  <c r="AY39" i="6"/>
  <c r="BB39" i="6" s="1"/>
  <c r="AZ40" i="6"/>
  <c r="AZ218" i="6" l="1"/>
  <c r="AY217" i="6"/>
  <c r="BB217" i="6" s="1"/>
  <c r="AY57" i="6"/>
  <c r="BB57" i="6" s="1"/>
  <c r="AZ58" i="6"/>
  <c r="BM13" i="6"/>
  <c r="BK12" i="6"/>
  <c r="BL12" i="6" s="1"/>
  <c r="BF12" i="6"/>
  <c r="BG12" i="6" s="1"/>
  <c r="BH12" i="6" s="1"/>
  <c r="BI13" i="6"/>
  <c r="AR21" i="6"/>
  <c r="AQ20" i="6"/>
  <c r="AT20" i="6" s="1"/>
  <c r="AY40" i="6"/>
  <c r="BB40" i="6" s="1"/>
  <c r="AZ41" i="6"/>
  <c r="AY195" i="6"/>
  <c r="BB195" i="6" s="1"/>
  <c r="AZ196" i="6"/>
  <c r="AY22" i="6"/>
  <c r="BB22" i="6" s="1"/>
  <c r="AZ23" i="6"/>
  <c r="AY23" i="6" s="1"/>
  <c r="BB23" i="6" s="1"/>
  <c r="AY159" i="6"/>
  <c r="BB159" i="6" s="1"/>
  <c r="AZ160" i="6"/>
  <c r="AZ219" i="6" l="1"/>
  <c r="AY218" i="6"/>
  <c r="BB218" i="6" s="1"/>
  <c r="AY58" i="6"/>
  <c r="BB58" i="6" s="1"/>
  <c r="AZ59" i="6"/>
  <c r="BI14" i="6"/>
  <c r="BF13" i="6"/>
  <c r="BG13" i="6" s="1"/>
  <c r="BH13" i="6" s="1"/>
  <c r="BM14" i="6"/>
  <c r="BK13" i="6"/>
  <c r="BL13" i="6" s="1"/>
  <c r="AY196" i="6"/>
  <c r="BB196" i="6" s="1"/>
  <c r="AZ197" i="6"/>
  <c r="AQ21" i="6"/>
  <c r="AT21" i="6" s="1"/>
  <c r="AR22" i="6"/>
  <c r="AZ161" i="6"/>
  <c r="AY160" i="6"/>
  <c r="BB160" i="6" s="1"/>
  <c r="AY41" i="6"/>
  <c r="BB41" i="6" s="1"/>
  <c r="AZ42" i="6"/>
  <c r="AZ220" i="6" l="1"/>
  <c r="AY219" i="6"/>
  <c r="BB219" i="6" s="1"/>
  <c r="AZ60" i="6"/>
  <c r="AY59" i="6"/>
  <c r="BB59" i="6" s="1"/>
  <c r="AQ22" i="6"/>
  <c r="AT22" i="6" s="1"/>
  <c r="BM15" i="6"/>
  <c r="BK14" i="6"/>
  <c r="BL14" i="6" s="1"/>
  <c r="BI15" i="6"/>
  <c r="BF14" i="6"/>
  <c r="BG14" i="6" s="1"/>
  <c r="BH14" i="6" s="1"/>
  <c r="AY197" i="6"/>
  <c r="BB197" i="6" s="1"/>
  <c r="AZ198" i="6"/>
  <c r="AY42" i="6"/>
  <c r="BB42" i="6" s="1"/>
  <c r="AZ43" i="6"/>
  <c r="AZ162" i="6"/>
  <c r="AY161" i="6"/>
  <c r="BB161" i="6" s="1"/>
  <c r="BG4" i="6" l="1"/>
  <c r="AY220" i="6"/>
  <c r="BB220" i="6" s="1"/>
  <c r="AZ221" i="6"/>
  <c r="AY221" i="6" s="1"/>
  <c r="BB221" i="6" s="1"/>
  <c r="AZ61" i="6"/>
  <c r="AY60" i="6"/>
  <c r="BB60" i="6" s="1"/>
  <c r="BI16" i="6"/>
  <c r="BF15" i="6"/>
  <c r="BG15" i="6" s="1"/>
  <c r="BH15" i="6" s="1"/>
  <c r="BM16" i="6"/>
  <c r="BK15" i="6"/>
  <c r="BL15" i="6" s="1"/>
  <c r="AY43" i="6"/>
  <c r="AZ44" i="6"/>
  <c r="AY44" i="6" s="1"/>
  <c r="BB44" i="6" s="1"/>
  <c r="AZ199" i="6"/>
  <c r="AY198" i="6"/>
  <c r="BB198" i="6" s="1"/>
  <c r="AZ163" i="6"/>
  <c r="AY162" i="6"/>
  <c r="BB162" i="6" s="1"/>
  <c r="BB43" i="6" l="1"/>
  <c r="AZ62" i="6"/>
  <c r="AY61" i="6"/>
  <c r="BB61" i="6" s="1"/>
  <c r="BM17" i="6"/>
  <c r="BK16" i="6"/>
  <c r="BL16" i="6" s="1"/>
  <c r="BI17" i="6"/>
  <c r="BF16" i="6"/>
  <c r="BG16" i="6" s="1"/>
  <c r="BH16" i="6" s="1"/>
  <c r="AY199" i="6"/>
  <c r="BB199" i="6" s="1"/>
  <c r="AZ200" i="6"/>
  <c r="AY163" i="6"/>
  <c r="BB163" i="6" s="1"/>
  <c r="AZ164" i="6"/>
  <c r="AY62" i="6" l="1"/>
  <c r="AZ63" i="6"/>
  <c r="BI18" i="6"/>
  <c r="BF17" i="6"/>
  <c r="BG17" i="6" s="1"/>
  <c r="BH17" i="6" s="1"/>
  <c r="BM18" i="6"/>
  <c r="BK17" i="6"/>
  <c r="BL17" i="6" s="1"/>
  <c r="AY200" i="6"/>
  <c r="BB200" i="6" s="1"/>
  <c r="AZ201" i="6"/>
  <c r="AY164" i="6"/>
  <c r="BB164" i="6" s="1"/>
  <c r="AZ165" i="6"/>
  <c r="AY63" i="6" l="1"/>
  <c r="BB63" i="6" s="1"/>
  <c r="AZ64" i="6"/>
  <c r="BB62" i="6"/>
  <c r="BM19" i="6"/>
  <c r="BK18" i="6"/>
  <c r="BL18" i="6" s="1"/>
  <c r="BI19" i="6"/>
  <c r="BF18" i="6"/>
  <c r="BG18" i="6" s="1"/>
  <c r="BH18" i="6" s="1"/>
  <c r="AZ202" i="6"/>
  <c r="AY201" i="6"/>
  <c r="BB201" i="6" s="1"/>
  <c r="AY165" i="6"/>
  <c r="BB165" i="6" s="1"/>
  <c r="AZ166" i="6"/>
  <c r="AZ65" i="6" l="1"/>
  <c r="AY64" i="6"/>
  <c r="BI20" i="6"/>
  <c r="BF19" i="6"/>
  <c r="BG19" i="6" s="1"/>
  <c r="BH19" i="6" s="1"/>
  <c r="BM20" i="6"/>
  <c r="BK19" i="6"/>
  <c r="BL19" i="6" s="1"/>
  <c r="AZ167" i="6"/>
  <c r="AY166" i="6"/>
  <c r="BB166" i="6" s="1"/>
  <c r="AY202" i="6"/>
  <c r="BB202" i="6" s="1"/>
  <c r="AZ203" i="6"/>
  <c r="BB64" i="6" l="1"/>
  <c r="AZ66" i="6"/>
  <c r="AY65" i="6"/>
  <c r="BB65" i="6" s="1"/>
  <c r="BK20" i="6"/>
  <c r="BL20" i="6" s="1"/>
  <c r="BM21" i="6"/>
  <c r="BI21" i="6"/>
  <c r="BF20" i="6"/>
  <c r="BG20" i="6" s="1"/>
  <c r="BH20" i="6" s="1"/>
  <c r="AY167" i="6"/>
  <c r="BB167" i="6" s="1"/>
  <c r="AZ168" i="6"/>
  <c r="AY203" i="6"/>
  <c r="BB203" i="6" s="1"/>
  <c r="AZ204" i="6"/>
  <c r="AY66" i="6" l="1"/>
  <c r="BB66" i="6" s="1"/>
  <c r="AZ67" i="6"/>
  <c r="BI22" i="6"/>
  <c r="BF21" i="6"/>
  <c r="BG21" i="6" s="1"/>
  <c r="BH21" i="6" s="1"/>
  <c r="BK21" i="6"/>
  <c r="BL21" i="6" s="1"/>
  <c r="BM22" i="6"/>
  <c r="AY204" i="6"/>
  <c r="BB204" i="6" s="1"/>
  <c r="AZ205" i="6"/>
  <c r="AY168" i="6"/>
  <c r="BB168" i="6" s="1"/>
  <c r="AZ169" i="6"/>
  <c r="AY67" i="6" l="1"/>
  <c r="BB67" i="6" s="1"/>
  <c r="AZ68" i="6"/>
  <c r="BM23" i="6"/>
  <c r="BK22" i="6"/>
  <c r="BL22" i="6" s="1"/>
  <c r="BI23" i="6"/>
  <c r="BF22" i="6"/>
  <c r="BG22" i="6" s="1"/>
  <c r="BH22" i="6" s="1"/>
  <c r="AZ170" i="6"/>
  <c r="AY169" i="6"/>
  <c r="BB169" i="6" s="1"/>
  <c r="AZ206" i="6"/>
  <c r="AY205" i="6"/>
  <c r="BB205" i="6" s="1"/>
  <c r="AY206" i="6" l="1"/>
  <c r="BB206" i="6" s="1"/>
  <c r="AY68" i="6"/>
  <c r="BB68" i="6" s="1"/>
  <c r="AZ69" i="6"/>
  <c r="BF23" i="6"/>
  <c r="BG23" i="6" s="1"/>
  <c r="BH23" i="6" s="1"/>
  <c r="BM24" i="6"/>
  <c r="BK23" i="6"/>
  <c r="BL23" i="6" s="1"/>
  <c r="AY170" i="6"/>
  <c r="BB170" i="6" s="1"/>
  <c r="AZ171" i="6"/>
  <c r="AZ70" i="6" l="1"/>
  <c r="AY69" i="6"/>
  <c r="BM25" i="6"/>
  <c r="BK24" i="6"/>
  <c r="BL24" i="6" s="1"/>
  <c r="AY171" i="6"/>
  <c r="BB171" i="6" s="1"/>
  <c r="AZ172" i="6"/>
  <c r="BB69" i="6" l="1"/>
  <c r="AZ71" i="6"/>
  <c r="AY70" i="6"/>
  <c r="BB70" i="6" s="1"/>
  <c r="BK25" i="6"/>
  <c r="BL25" i="6" s="1"/>
  <c r="BM26" i="6"/>
  <c r="AY172" i="6"/>
  <c r="BB172" i="6" s="1"/>
  <c r="AZ173" i="6"/>
  <c r="AY71" i="6" l="1"/>
  <c r="AZ72" i="6"/>
  <c r="BM27" i="6"/>
  <c r="BK26" i="6"/>
  <c r="BL26" i="6" s="1"/>
  <c r="AZ174" i="6"/>
  <c r="AY173" i="6"/>
  <c r="BB173" i="6" s="1"/>
  <c r="AY72" i="6" l="1"/>
  <c r="BB72" i="6" s="1"/>
  <c r="AZ73" i="6"/>
  <c r="BB71" i="6"/>
  <c r="BM28" i="6"/>
  <c r="BK27" i="6"/>
  <c r="BL27" i="6" s="1"/>
  <c r="AZ175" i="6"/>
  <c r="AY174" i="6"/>
  <c r="BB174" i="6" s="1"/>
  <c r="AZ74" i="6" l="1"/>
  <c r="AY74" i="6" s="1"/>
  <c r="BB74" i="6" s="1"/>
  <c r="AY73" i="6"/>
  <c r="BM29" i="6"/>
  <c r="BK28" i="6"/>
  <c r="BL28" i="6" s="1"/>
  <c r="AY175" i="6"/>
  <c r="BB175" i="6" s="1"/>
  <c r="AZ176" i="6"/>
  <c r="BB73" i="6" l="1"/>
  <c r="BK29" i="6"/>
  <c r="BL29" i="6" s="1"/>
  <c r="BM30" i="6"/>
  <c r="AZ177" i="6"/>
  <c r="AY176" i="6"/>
  <c r="BB176" i="6" s="1"/>
  <c r="BM31" i="6" l="1"/>
  <c r="BK30" i="6"/>
  <c r="BL30" i="6" s="1"/>
  <c r="AZ178" i="6"/>
  <c r="AY177" i="6"/>
  <c r="BB177" i="6" l="1"/>
  <c r="BM32" i="6"/>
  <c r="BK31" i="6"/>
  <c r="BL31" i="6" s="1"/>
  <c r="AY178" i="6"/>
  <c r="BB178" i="6" s="1"/>
  <c r="AZ179" i="6"/>
  <c r="BM33" i="6" l="1"/>
  <c r="BK32" i="6"/>
  <c r="BL32" i="6" s="1"/>
  <c r="AZ180" i="6"/>
  <c r="AY179" i="6"/>
  <c r="BB179" i="6" s="1"/>
  <c r="BM34" i="6" l="1"/>
  <c r="BK33" i="6"/>
  <c r="BL33" i="6" s="1"/>
  <c r="AY180" i="6"/>
  <c r="BB180" i="6" s="1"/>
  <c r="AZ181" i="6"/>
  <c r="BM35" i="6" l="1"/>
  <c r="BK34" i="6"/>
  <c r="BL34" i="6" s="1"/>
  <c r="AZ182" i="6"/>
  <c r="AY181" i="6"/>
  <c r="BB181" i="6" s="1"/>
  <c r="BM36" i="6" l="1"/>
  <c r="BK35" i="6"/>
  <c r="BL35" i="6" s="1"/>
  <c r="AZ183" i="6"/>
  <c r="AY182" i="6"/>
  <c r="BB182" i="6" s="1"/>
  <c r="AY183" i="6" l="1"/>
  <c r="BB183" i="6" s="1"/>
  <c r="BM37" i="6"/>
  <c r="BK36" i="6"/>
  <c r="BL36" i="6" s="1"/>
  <c r="BL4" i="6" l="1"/>
  <c r="BM38" i="6"/>
  <c r="BK37" i="6"/>
  <c r="BL37" i="6" s="1"/>
  <c r="BM39" i="6" l="1"/>
  <c r="BK38" i="6"/>
  <c r="BL38" i="6" s="1"/>
  <c r="BM40" i="6" l="1"/>
  <c r="BK39" i="6"/>
  <c r="BL39" i="6" s="1"/>
  <c r="BM41" i="6" l="1"/>
  <c r="BK40" i="6"/>
  <c r="BL40" i="6" s="1"/>
  <c r="BM42" i="6" l="1"/>
  <c r="BK41" i="6"/>
  <c r="BL41" i="6" s="1"/>
  <c r="BM43" i="6" l="1"/>
  <c r="BK42" i="6"/>
  <c r="BL42" i="6" s="1"/>
  <c r="BM44" i="6" l="1"/>
  <c r="BK44" i="6" s="1"/>
  <c r="BL44" i="6" s="1"/>
  <c r="BK43" i="6"/>
  <c r="BL43" i="6" s="1"/>
  <c r="BH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A10" authorId="0" shapeId="0" xr:uid="{00000000-0006-0000-0B00-000001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1" authorId="0" shapeId="0" xr:uid="{00000000-0006-0000-0B00-000002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2" authorId="0" shapeId="0" xr:uid="{00000000-0006-0000-0B00-000003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3" authorId="0" shapeId="0" xr:uid="{00000000-0006-0000-0B00-000004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Incluidos los anteriormente física del estado sólido, superconductividad </t>
        </r>
      </text>
    </comment>
    <comment ref="BA16" authorId="0" shapeId="0" xr:uid="{00000000-0006-0000-0B00-000005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incluyendo la física de superficie</t>
        </r>
      </text>
    </comment>
    <comment ref="BA27" authorId="0" shapeId="0" xr:uid="{00000000-0006-0000-0B00-000006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Pilas secas, baterías, pilas de combustible, los metales a la corrosión, electrólisis
</t>
        </r>
      </text>
    </comment>
    <comment ref="BA57" authorId="0" shapeId="0" xr:uid="{00000000-0006-0000-0B00-000007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Teórica, matemática, termal, criobiología, ritmos biológicos</t>
        </r>
      </text>
    </comment>
    <comment ref="BA108" authorId="0" shapeId="0" xr:uid="{00000000-0006-0000-0B00-000008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 Incluidos los laminados, plásticos reforzados, cementos, combinado de telas de fibras naturales y sintéticas; compuestos llenos
</t>
        </r>
      </text>
    </comment>
    <comment ref="BA115" authorId="0" shapeId="0" xr:uid="{00000000-0006-0000-0B00-000009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características físicas de la materia viva como relacionadas con los implantes médicos, dispositivos, sensores</t>
        </r>
      </text>
    </comment>
    <comment ref="BA119" authorId="0" shapeId="0" xr:uid="{00000000-0006-0000-0B00-00000A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Combustibles, aceites</t>
        </r>
      </text>
    </comment>
    <comment ref="BA127" authorId="0" shapeId="0" xr:uid="{00000000-0006-0000-0B00-00000B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Chips de ADN y dispositivos de biosensores</t>
        </r>
      </text>
    </comment>
    <comment ref="BA130" authorId="0" shapeId="0" xr:uid="{00000000-0006-0000-0B00-00000C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Procesos industriales que dependen de agentes biológicos para impulsar el proceso</t>
        </r>
      </text>
    </comment>
    <comment ref="BA132" authorId="0" shapeId="0" xr:uid="{00000000-0006-0000-0B00-00000D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Productos que son fabricados a partir de material biológico como materia prima</t>
        </r>
      </text>
    </comment>
    <comment ref="BA171" authorId="0" shapeId="0" xr:uid="{00000000-0006-0000-0B00-00000E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Como diabetes, hormonas</t>
        </r>
      </text>
    </comment>
  </commentList>
</comments>
</file>

<file path=xl/sharedStrings.xml><?xml version="1.0" encoding="utf-8"?>
<sst xmlns="http://schemas.openxmlformats.org/spreadsheetml/2006/main" count="4082" uniqueCount="1988">
  <si>
    <t>A</t>
  </si>
  <si>
    <t>Proceso solicitado</t>
  </si>
  <si>
    <t>Fecha</t>
  </si>
  <si>
    <t>Nombre de la Institución</t>
  </si>
  <si>
    <t>Modalidad</t>
  </si>
  <si>
    <t>Identificación Inicial</t>
  </si>
  <si>
    <t>Arancel</t>
  </si>
  <si>
    <t>Observaciones/ Comentarios</t>
  </si>
  <si>
    <t>Trazabilidad</t>
  </si>
  <si>
    <t>#</t>
  </si>
  <si>
    <t>Denominación de la Carrera</t>
  </si>
  <si>
    <t>Área especifica del saber, s/ ley de creación (sólo IS)</t>
  </si>
  <si>
    <t>IES Nombre</t>
  </si>
  <si>
    <t>IES Siglas</t>
  </si>
  <si>
    <t>Tipo</t>
  </si>
  <si>
    <t>Trat1</t>
  </si>
  <si>
    <t>Trat2</t>
  </si>
  <si>
    <t>Sector</t>
  </si>
  <si>
    <t>Ley Creación Nº</t>
  </si>
  <si>
    <t>Seleccione</t>
  </si>
  <si>
    <t>Selec</t>
  </si>
  <si>
    <t>-</t>
  </si>
  <si>
    <t>Universidad Adventista del Paraguay</t>
  </si>
  <si>
    <t>UAPy</t>
  </si>
  <si>
    <t>UNI</t>
  </si>
  <si>
    <t>de la</t>
  </si>
  <si>
    <t>la</t>
  </si>
  <si>
    <t>Privado</t>
  </si>
  <si>
    <t>Universidad Americana</t>
  </si>
  <si>
    <t>UA</t>
  </si>
  <si>
    <t>LEY N° 403/94</t>
  </si>
  <si>
    <t>Universidad Autónoma de Asunción</t>
  </si>
  <si>
    <t>UAA</t>
  </si>
  <si>
    <t>Universidad Autónoma de Encarnación</t>
  </si>
  <si>
    <t>UNAE</t>
  </si>
  <si>
    <t>Universidad Autónoma de Luque</t>
  </si>
  <si>
    <t>UAL</t>
  </si>
  <si>
    <t>Universidad Autónoma del Paraguay</t>
  </si>
  <si>
    <t>UAP</t>
  </si>
  <si>
    <t>UAP2024</t>
  </si>
  <si>
    <t>Universidad Autónoma del Sur</t>
  </si>
  <si>
    <t>UNASUR</t>
  </si>
  <si>
    <t>s/d</t>
  </si>
  <si>
    <t>UASS</t>
  </si>
  <si>
    <t>UC</t>
  </si>
  <si>
    <t>Universidad Central del Paraguay</t>
  </si>
  <si>
    <t>UCPy</t>
  </si>
  <si>
    <t>UCMB</t>
  </si>
  <si>
    <t>Universidad Columbia del Paraguay</t>
  </si>
  <si>
    <t>UCP</t>
  </si>
  <si>
    <t>Universidad Comunera</t>
  </si>
  <si>
    <t>UCOM</t>
  </si>
  <si>
    <t>Universidad de Desarrollo Sustentable</t>
  </si>
  <si>
    <t>UDS</t>
  </si>
  <si>
    <t>UNIDA</t>
  </si>
  <si>
    <t>Universidad del Chaco</t>
  </si>
  <si>
    <t>UNICHACO</t>
  </si>
  <si>
    <t>Universidad del Cono Sur de las Américas</t>
  </si>
  <si>
    <t>UCSA</t>
  </si>
  <si>
    <t>LEY N° 955/96</t>
  </si>
  <si>
    <t>Universidad del Norte</t>
  </si>
  <si>
    <t>UNINORTE</t>
  </si>
  <si>
    <t>Universidad del Pacífico</t>
  </si>
  <si>
    <t>UP</t>
  </si>
  <si>
    <t>LEY N° 437/94</t>
  </si>
  <si>
    <t>Universidad del Sol</t>
  </si>
  <si>
    <t>UNADES</t>
  </si>
  <si>
    <t>Universidad Española</t>
  </si>
  <si>
    <t>UE</t>
  </si>
  <si>
    <t>Universidad Evangélica del Paraguay</t>
  </si>
  <si>
    <t>UEP</t>
  </si>
  <si>
    <t>LEY N° 404/94</t>
  </si>
  <si>
    <t>Universidad Gran Asunción</t>
  </si>
  <si>
    <t>UNIGRAN</t>
  </si>
  <si>
    <t>UHAS</t>
  </si>
  <si>
    <t>UHG</t>
  </si>
  <si>
    <t>Universidad Iberoamericana</t>
  </si>
  <si>
    <t>UNIBE</t>
  </si>
  <si>
    <t>Universidad Interamericana</t>
  </si>
  <si>
    <t>UI</t>
  </si>
  <si>
    <t>UNINTER</t>
  </si>
  <si>
    <t>Universidad Jesuita del Paraguay</t>
  </si>
  <si>
    <t>UJP</t>
  </si>
  <si>
    <t>Universidad La Paz</t>
  </si>
  <si>
    <t>ULP</t>
  </si>
  <si>
    <t>Universidad Leonardo Da Vinci</t>
  </si>
  <si>
    <t>ULDV</t>
  </si>
  <si>
    <t>Universidad María Auxiliadora</t>
  </si>
  <si>
    <t>UMAX</t>
  </si>
  <si>
    <t>Universidad Metropolitana de Asunción</t>
  </si>
  <si>
    <t>UMA</t>
  </si>
  <si>
    <t>Universidad Nacional de Asunción</t>
  </si>
  <si>
    <t>UNA</t>
  </si>
  <si>
    <t>Oficial</t>
  </si>
  <si>
    <t>UNCA</t>
  </si>
  <si>
    <t>Universidad Nacional de Canindeyú</t>
  </si>
  <si>
    <t>UNICAN</t>
  </si>
  <si>
    <t>Universidad Nacional de Concepción</t>
  </si>
  <si>
    <t>UNC</t>
  </si>
  <si>
    <t>Universidad Nacional de Itapúa</t>
  </si>
  <si>
    <t>Universidad Nacional de Pilar</t>
  </si>
  <si>
    <t>UNP</t>
  </si>
  <si>
    <t>LEY N° 529/94</t>
  </si>
  <si>
    <t>Universidad Nacional de Villarrica del Espíritu Santo</t>
  </si>
  <si>
    <t>UNVES</t>
  </si>
  <si>
    <t>Universidad Nacional del Este</t>
  </si>
  <si>
    <t>UNE</t>
  </si>
  <si>
    <t>LEY N° 250/93</t>
  </si>
  <si>
    <t>Universidad Nihon Gakko</t>
  </si>
  <si>
    <t>UNG</t>
  </si>
  <si>
    <t>Universidad Nordeste del Paraguay</t>
  </si>
  <si>
    <t>UNDP</t>
  </si>
  <si>
    <t>UPA</t>
  </si>
  <si>
    <t>UPTP</t>
  </si>
  <si>
    <t>UPAP</t>
  </si>
  <si>
    <t>LEY N° 954/96</t>
  </si>
  <si>
    <t>UMS</t>
  </si>
  <si>
    <t>Universidad Privada del Este</t>
  </si>
  <si>
    <t>UPE</t>
  </si>
  <si>
    <t>UPG</t>
  </si>
  <si>
    <t>Universidad San Carlos</t>
  </si>
  <si>
    <t>USC</t>
  </si>
  <si>
    <t>Universidad San Ignacio de Loyola</t>
  </si>
  <si>
    <t>USIL</t>
  </si>
  <si>
    <t>UNISAL</t>
  </si>
  <si>
    <t>Universidad Santa Clara de Asís</t>
  </si>
  <si>
    <t>USCA</t>
  </si>
  <si>
    <t>Universidad Sudamericana</t>
  </si>
  <si>
    <t>US</t>
  </si>
  <si>
    <t>Universidad Técnica de Comercialización y Desarrollo</t>
  </si>
  <si>
    <t>UTCD</t>
  </si>
  <si>
    <t>LEY N° 821/96</t>
  </si>
  <si>
    <t>Universidad Tecnológica Intercontinental</t>
  </si>
  <si>
    <t>UTIC</t>
  </si>
  <si>
    <t>LEY N° 822/96</t>
  </si>
  <si>
    <t>CCPPC</t>
  </si>
  <si>
    <t>IS</t>
  </si>
  <si>
    <t>del</t>
  </si>
  <si>
    <t>el</t>
  </si>
  <si>
    <t>Centro Educativo Superior en Salud</t>
  </si>
  <si>
    <t>CES</t>
  </si>
  <si>
    <t>CINAE</t>
  </si>
  <si>
    <t>CIAERE</t>
  </si>
  <si>
    <t>Comando de Institutos Militares de Enseñanza del Ejército</t>
  </si>
  <si>
    <t>CIMEE</t>
  </si>
  <si>
    <t>ID</t>
  </si>
  <si>
    <t>Facultad Latinoamericana de Ciencias Sociales</t>
  </si>
  <si>
    <t>FLACSO</t>
  </si>
  <si>
    <t>Ley N° 2836/05</t>
  </si>
  <si>
    <t>Instituto de Altos Estudios Estratégicos</t>
  </si>
  <si>
    <t>IAEE</t>
  </si>
  <si>
    <t>Instituto de Educación Superior “Arco Iris”</t>
  </si>
  <si>
    <t>ISAI</t>
  </si>
  <si>
    <t>Instituto de Educación Superior "De Odontología Avanzada"</t>
  </si>
  <si>
    <t>IOA</t>
  </si>
  <si>
    <t>Instituto Nacional de Salud</t>
  </si>
  <si>
    <t>INS</t>
  </si>
  <si>
    <t>Instituto Superior “CENTURIA”</t>
  </si>
  <si>
    <t>Instituto Superior "Santa Rosa Mística"</t>
  </si>
  <si>
    <t>Instituto Superior de Bellas Artes</t>
  </si>
  <si>
    <t>ISBA</t>
  </si>
  <si>
    <t>INAES</t>
  </si>
  <si>
    <t>Instituto Superior de Educación “Santo Tomás”</t>
  </si>
  <si>
    <t>ISEST</t>
  </si>
  <si>
    <t>Instituto Superior de Educación “Vía Pro Desarrollo”</t>
  </si>
  <si>
    <t>Instituto Superior de Educación Policial</t>
  </si>
  <si>
    <t>ISEPOL</t>
  </si>
  <si>
    <t>ISEHF</t>
  </si>
  <si>
    <t>FOTRIEM</t>
  </si>
  <si>
    <t>ECO</t>
  </si>
  <si>
    <t>Instituto Superior del "Ateneo de Lengua y Cultura Guaraní”</t>
  </si>
  <si>
    <t>Instituto Superior en Ciencias de la Salud "Juan Pablo II"</t>
  </si>
  <si>
    <t>ISCSSN</t>
  </si>
  <si>
    <t>EDUPCA</t>
  </si>
  <si>
    <t>Instituto Superior Interamericano de Ciencias Sociales</t>
  </si>
  <si>
    <t>ISICS</t>
  </si>
  <si>
    <t>Instituto Superior Profesional Avanzado</t>
  </si>
  <si>
    <t>ISPA</t>
  </si>
  <si>
    <t>ISSEF</t>
  </si>
  <si>
    <t>ISEEF2024</t>
  </si>
  <si>
    <t>Instituto de Artes Visuales “Verónika Koop”</t>
  </si>
  <si>
    <t>IAVVK</t>
  </si>
  <si>
    <t>Instituto Superior Paraguayo de Tecnología y Ciencias de la Educación</t>
  </si>
  <si>
    <t>ISPTCE</t>
  </si>
  <si>
    <t>Instituto Técnico Superior “San Carlos”</t>
  </si>
  <si>
    <t>ITSSC</t>
  </si>
  <si>
    <t>Universidad Nacional de Misiones</t>
  </si>
  <si>
    <t>UNAMIS</t>
  </si>
  <si>
    <t>Cod</t>
  </si>
  <si>
    <t>Mes</t>
  </si>
  <si>
    <t>Sel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</si>
  <si>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</si>
  <si>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</si>
  <si>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</si>
  <si>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</si>
  <si>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</si>
  <si>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</si>
  <si>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</si>
  <si>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</si>
  <si>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</si>
  <si>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</si>
  <si>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</si>
  <si>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</si>
  <si>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</si>
  <si>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</si>
  <si>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</si>
  <si>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</si>
  <si>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Sept</t>
  </si>
  <si>
    <t>Septiembre</t>
  </si>
  <si>
    <t>Oct</t>
  </si>
  <si>
    <t>Octubre</t>
  </si>
  <si>
    <t>Nov</t>
  </si>
  <si>
    <t>Noviembre</t>
  </si>
  <si>
    <t>Dic</t>
  </si>
  <si>
    <t>Diciembre</t>
  </si>
  <si>
    <t>IES COD</t>
  </si>
  <si>
    <t>Ingrese</t>
  </si>
  <si>
    <t>Proceso</t>
  </si>
  <si>
    <t>Hab</t>
  </si>
  <si>
    <t>Habilitación</t>
  </si>
  <si>
    <t>Act</t>
  </si>
  <si>
    <t>Actualización</t>
  </si>
  <si>
    <t>Val</t>
  </si>
  <si>
    <t>Dpto</t>
  </si>
  <si>
    <t>Nom_Dpto</t>
  </si>
  <si>
    <t>Sigla</t>
  </si>
  <si>
    <t xml:space="preserve"> </t>
  </si>
  <si>
    <t>DD</t>
  </si>
  <si>
    <t>DTO</t>
  </si>
  <si>
    <t>Nom_Dto</t>
  </si>
  <si>
    <t>Capital</t>
  </si>
  <si>
    <t>CAP</t>
  </si>
  <si>
    <t>0.1</t>
  </si>
  <si>
    <t>ASU</t>
  </si>
  <si>
    <t>Asunción</t>
  </si>
  <si>
    <t>Alto Paraguay</t>
  </si>
  <si>
    <t>APY</t>
  </si>
  <si>
    <t>3.15</t>
  </si>
  <si>
    <t>Cordillera</t>
  </si>
  <si>
    <t>1ro. de Marzo</t>
  </si>
  <si>
    <t>Alto Paraná</t>
  </si>
  <si>
    <t>APR</t>
  </si>
  <si>
    <t>2.12</t>
  </si>
  <si>
    <t>San Pedro</t>
  </si>
  <si>
    <t>25 de Diciembre</t>
  </si>
  <si>
    <t>Amambay</t>
  </si>
  <si>
    <t>AMA</t>
  </si>
  <si>
    <t>5.18</t>
  </si>
  <si>
    <t>Caaguazú</t>
  </si>
  <si>
    <t>3 de Febrero</t>
  </si>
  <si>
    <t>Boquerón</t>
  </si>
  <si>
    <t>BOQ</t>
  </si>
  <si>
    <t>6.11</t>
  </si>
  <si>
    <t>Caazapá</t>
  </si>
  <si>
    <t>3 de Mayo</t>
  </si>
  <si>
    <t>CAG</t>
  </si>
  <si>
    <t>6.2</t>
  </si>
  <si>
    <t>Abai</t>
  </si>
  <si>
    <t>CAZ</t>
  </si>
  <si>
    <t>9.2</t>
  </si>
  <si>
    <t>Paraguari</t>
  </si>
  <si>
    <t>Acahay</t>
  </si>
  <si>
    <t>Canindeyu</t>
  </si>
  <si>
    <t>CAN</t>
  </si>
  <si>
    <t>12.2</t>
  </si>
  <si>
    <t>Ñeembucú</t>
  </si>
  <si>
    <t>Alberdi</t>
  </si>
  <si>
    <t>Central</t>
  </si>
  <si>
    <t>CEN</t>
  </si>
  <si>
    <t>7.25</t>
  </si>
  <si>
    <t>Itapua</t>
  </si>
  <si>
    <t>Alto Vera</t>
  </si>
  <si>
    <t>Concepción</t>
  </si>
  <si>
    <t>CON</t>
  </si>
  <si>
    <t>3.2</t>
  </si>
  <si>
    <t>Altos</t>
  </si>
  <si>
    <t>COR</t>
  </si>
  <si>
    <t>2.2</t>
  </si>
  <si>
    <t>Antequera</t>
  </si>
  <si>
    <t>Guairá</t>
  </si>
  <si>
    <t>GUA</t>
  </si>
  <si>
    <t>11.1</t>
  </si>
  <si>
    <t>Aregua</t>
  </si>
  <si>
    <t>ITA</t>
  </si>
  <si>
    <t>3.3</t>
  </si>
  <si>
    <t>Arroyos y Esteros</t>
  </si>
  <si>
    <t>Misiones</t>
  </si>
  <si>
    <t>MIS</t>
  </si>
  <si>
    <t>3.4</t>
  </si>
  <si>
    <t>Atyra</t>
  </si>
  <si>
    <t>ÑEE</t>
  </si>
  <si>
    <t>8.2</t>
  </si>
  <si>
    <t>Ayolas</t>
  </si>
  <si>
    <t>PAR</t>
  </si>
  <si>
    <t>1.8</t>
  </si>
  <si>
    <t>Azote'y</t>
  </si>
  <si>
    <t>Pte. Hayes</t>
  </si>
  <si>
    <t>PHY</t>
  </si>
  <si>
    <t>17.3</t>
  </si>
  <si>
    <t>Bahia Negra</t>
  </si>
  <si>
    <t>SPE</t>
  </si>
  <si>
    <t>1.2</t>
  </si>
  <si>
    <t>Belen</t>
  </si>
  <si>
    <t>Internacional</t>
  </si>
  <si>
    <t>INTER</t>
  </si>
  <si>
    <t>7.2</t>
  </si>
  <si>
    <t>Bella Vista</t>
  </si>
  <si>
    <t>País</t>
  </si>
  <si>
    <t>PP</t>
  </si>
  <si>
    <t>13.2</t>
  </si>
  <si>
    <t>Bella Vista Norte</t>
  </si>
  <si>
    <t>Sin Datos</t>
  </si>
  <si>
    <t>15.1</t>
  </si>
  <si>
    <t>Benjamin Aceval</t>
  </si>
  <si>
    <t>4.2</t>
  </si>
  <si>
    <t>Borja</t>
  </si>
  <si>
    <t>6.3</t>
  </si>
  <si>
    <t>Buena Vista</t>
  </si>
  <si>
    <t>3.1</t>
  </si>
  <si>
    <t>CAA</t>
  </si>
  <si>
    <t>Caacupé</t>
  </si>
  <si>
    <t>5.2</t>
  </si>
  <si>
    <t>9.3</t>
  </si>
  <si>
    <t>Caapucú</t>
  </si>
  <si>
    <t>6.1</t>
  </si>
  <si>
    <t>9.4</t>
  </si>
  <si>
    <t>Caballero</t>
  </si>
  <si>
    <t>7.3</t>
  </si>
  <si>
    <t>Cambyreta</t>
  </si>
  <si>
    <t>11.2</t>
  </si>
  <si>
    <t>Capiatá</t>
  </si>
  <si>
    <t>2.17</t>
  </si>
  <si>
    <t>Capiibary</t>
  </si>
  <si>
    <t>13.3</t>
  </si>
  <si>
    <t>Capitan Bado</t>
  </si>
  <si>
    <t>4.3</t>
  </si>
  <si>
    <t>Capitan Mauricio José Troche</t>
  </si>
  <si>
    <t>7.4</t>
  </si>
  <si>
    <t>Capitan Meza</t>
  </si>
  <si>
    <t>7.5</t>
  </si>
  <si>
    <t>Capitan Miranda</t>
  </si>
  <si>
    <t>3.5</t>
  </si>
  <si>
    <t>Caraguatay</t>
  </si>
  <si>
    <t>9.5</t>
  </si>
  <si>
    <t>Carapegua</t>
  </si>
  <si>
    <t>5.3</t>
  </si>
  <si>
    <t>Carayao</t>
  </si>
  <si>
    <t>7.9</t>
  </si>
  <si>
    <t>Carlos Antonio López</t>
  </si>
  <si>
    <t>17.4</t>
  </si>
  <si>
    <t>Carmelo Peralta</t>
  </si>
  <si>
    <t>7.7</t>
  </si>
  <si>
    <t>Carmen del Parana</t>
  </si>
  <si>
    <t>12.3</t>
  </si>
  <si>
    <t>Cerrito</t>
  </si>
  <si>
    <t>2.3</t>
  </si>
  <si>
    <t>Choré</t>
  </si>
  <si>
    <t>10.1</t>
  </si>
  <si>
    <t>CDE</t>
  </si>
  <si>
    <t>Ciudad del Este</t>
  </si>
  <si>
    <t>1.1</t>
  </si>
  <si>
    <t>7.8</t>
  </si>
  <si>
    <t>Coronel Bogado</t>
  </si>
  <si>
    <t>4.4</t>
  </si>
  <si>
    <t>Coronel Martinez</t>
  </si>
  <si>
    <t>5.1</t>
  </si>
  <si>
    <t>CO</t>
  </si>
  <si>
    <t>Coronel Oviedo</t>
  </si>
  <si>
    <t>14.2</t>
  </si>
  <si>
    <t>Corpus Christi</t>
  </si>
  <si>
    <t>12.4</t>
  </si>
  <si>
    <t>Desmochados</t>
  </si>
  <si>
    <t>4.16</t>
  </si>
  <si>
    <t>Doctor Bottrell</t>
  </si>
  <si>
    <t>10.3</t>
  </si>
  <si>
    <t>Domingo Martínez de Irala</t>
  </si>
  <si>
    <t>5.4</t>
  </si>
  <si>
    <t>Dr. Cecilio Baez</t>
  </si>
  <si>
    <t>5.12</t>
  </si>
  <si>
    <t>Dr. J. Eulogio Estigarribia</t>
  </si>
  <si>
    <t>10.4</t>
  </si>
  <si>
    <t>Dr. Juan León Mallorquin</t>
  </si>
  <si>
    <t>5.6</t>
  </si>
  <si>
    <t>Dr. Juan Manuel Frutos</t>
  </si>
  <si>
    <t>6.4</t>
  </si>
  <si>
    <t>Dr. Moises S. Bertoni</t>
  </si>
  <si>
    <t>10.22</t>
  </si>
  <si>
    <t>Dr. Raúl Pena</t>
  </si>
  <si>
    <t>7.23</t>
  </si>
  <si>
    <t>Edelira</t>
  </si>
  <si>
    <t>3.6</t>
  </si>
  <si>
    <t>Emboscada</t>
  </si>
  <si>
    <t>7.1</t>
  </si>
  <si>
    <t>ENC</t>
  </si>
  <si>
    <t>Encarnación</t>
  </si>
  <si>
    <t>9.6</t>
  </si>
  <si>
    <t>Escobar</t>
  </si>
  <si>
    <t>3.7</t>
  </si>
  <si>
    <t>Eusebio Ayala</t>
  </si>
  <si>
    <t>4.5</t>
  </si>
  <si>
    <t>Félix Perez Cardozo</t>
  </si>
  <si>
    <t>11.3</t>
  </si>
  <si>
    <t>FDO</t>
  </si>
  <si>
    <t>Fernando de la Mora</t>
  </si>
  <si>
    <t>16.2</t>
  </si>
  <si>
    <t>Filadelfia</t>
  </si>
  <si>
    <t>7.11</t>
  </si>
  <si>
    <t>Fram</t>
  </si>
  <si>
    <t>14.7</t>
  </si>
  <si>
    <t>Francisco Caballero Alvarez</t>
  </si>
  <si>
    <t>17.1</t>
  </si>
  <si>
    <t>Fuerte Olimpo</t>
  </si>
  <si>
    <t>7.12</t>
  </si>
  <si>
    <t>General Artigas</t>
  </si>
  <si>
    <t>7.13</t>
  </si>
  <si>
    <t>General Delgado</t>
  </si>
  <si>
    <t>2.4</t>
  </si>
  <si>
    <t>General Elizardo Aquino</t>
  </si>
  <si>
    <t>2.14</t>
  </si>
  <si>
    <t>General Francisco Isidoro Resquin</t>
  </si>
  <si>
    <t>15.8</t>
  </si>
  <si>
    <t>General José María Bruguez</t>
  </si>
  <si>
    <t>4.6</t>
  </si>
  <si>
    <t>Gral. Eugenio A. Garay</t>
  </si>
  <si>
    <t>6.5</t>
  </si>
  <si>
    <t>Gral. Higinio Morinigo</t>
  </si>
  <si>
    <t>12.5</t>
  </si>
  <si>
    <t>Gral. José Eduvigis Diaz</t>
  </si>
  <si>
    <t>2.16</t>
  </si>
  <si>
    <t>Guajayvi</t>
  </si>
  <si>
    <t>11.4</t>
  </si>
  <si>
    <t>GRE</t>
  </si>
  <si>
    <t>Guarambaré</t>
  </si>
  <si>
    <t>12.6</t>
  </si>
  <si>
    <t>Guazu-Cua</t>
  </si>
  <si>
    <t>10.5</t>
  </si>
  <si>
    <t>HER</t>
  </si>
  <si>
    <t>Hernandarias</t>
  </si>
  <si>
    <t>7.14</t>
  </si>
  <si>
    <t>Hohenau</t>
  </si>
  <si>
    <t>1.3</t>
  </si>
  <si>
    <t>Horqueta</t>
  </si>
  <si>
    <t>12.7</t>
  </si>
  <si>
    <t>Humaita</t>
  </si>
  <si>
    <t>4.7</t>
  </si>
  <si>
    <t>Independencia</t>
  </si>
  <si>
    <t>10.19</t>
  </si>
  <si>
    <t>Iruna</t>
  </si>
  <si>
    <t>3.8</t>
  </si>
  <si>
    <t>Isla Pucú</t>
  </si>
  <si>
    <t>12.8</t>
  </si>
  <si>
    <t>Isla Umbú</t>
  </si>
  <si>
    <t>11.5</t>
  </si>
  <si>
    <t>Itá</t>
  </si>
  <si>
    <t>3.9</t>
  </si>
  <si>
    <t>Itacurubi de la Cordillera</t>
  </si>
  <si>
    <t>2.5</t>
  </si>
  <si>
    <t>Itacurubi del Rosario</t>
  </si>
  <si>
    <t>10.6</t>
  </si>
  <si>
    <t>Itakyry</t>
  </si>
  <si>
    <t>14.5</t>
  </si>
  <si>
    <t>Itanara</t>
  </si>
  <si>
    <t>4.8</t>
  </si>
  <si>
    <t>Itapé</t>
  </si>
  <si>
    <t>7.30</t>
  </si>
  <si>
    <t>Itapua Poty</t>
  </si>
  <si>
    <t>11.6</t>
  </si>
  <si>
    <t>Itauguá</t>
  </si>
  <si>
    <t>4.9</t>
  </si>
  <si>
    <t>Iturbe</t>
  </si>
  <si>
    <t>11.19</t>
  </si>
  <si>
    <t>J. Augusto Saldivar</t>
  </si>
  <si>
    <t>7.15</t>
  </si>
  <si>
    <t>Jesús</t>
  </si>
  <si>
    <t>5.15</t>
  </si>
  <si>
    <t>José Domingo Ocampos</t>
  </si>
  <si>
    <t>15.5</t>
  </si>
  <si>
    <t>José Falcon</t>
  </si>
  <si>
    <t>4.10</t>
  </si>
  <si>
    <t>José Fassardi</t>
  </si>
  <si>
    <t>7.16</t>
  </si>
  <si>
    <t>José Leandro Oviedo</t>
  </si>
  <si>
    <t>3.10</t>
  </si>
  <si>
    <t>Juan de Mena</t>
  </si>
  <si>
    <t>10.7</t>
  </si>
  <si>
    <t>Juan E. O'leary</t>
  </si>
  <si>
    <t>13.5</t>
  </si>
  <si>
    <t>Karapai</t>
  </si>
  <si>
    <t>14.8</t>
  </si>
  <si>
    <t>Katuete</t>
  </si>
  <si>
    <t>9.7</t>
  </si>
  <si>
    <t>La Colmena</t>
  </si>
  <si>
    <t>14.9</t>
  </si>
  <si>
    <t>La Paloma del Espiritu Santo</t>
  </si>
  <si>
    <t>5.17</t>
  </si>
  <si>
    <t>La Pastora</t>
  </si>
  <si>
    <t>7.26</t>
  </si>
  <si>
    <t>La Paz</t>
  </si>
  <si>
    <t>11.7</t>
  </si>
  <si>
    <t>Lambare</t>
  </si>
  <si>
    <t>12.9</t>
  </si>
  <si>
    <t>Laureles</t>
  </si>
  <si>
    <t>2.20</t>
  </si>
  <si>
    <t>Liberación</t>
  </si>
  <si>
    <t>2.6</t>
  </si>
  <si>
    <t>Lima</t>
  </si>
  <si>
    <t>11.8</t>
  </si>
  <si>
    <t>Limpio</t>
  </si>
  <si>
    <t>3.11</t>
  </si>
  <si>
    <t>Loma Grande</t>
  </si>
  <si>
    <t>16.3</t>
  </si>
  <si>
    <t>Loma Plata</t>
  </si>
  <si>
    <t>1.4</t>
  </si>
  <si>
    <t>Loreto</t>
  </si>
  <si>
    <t>10.10</t>
  </si>
  <si>
    <t>Los Cedrales</t>
  </si>
  <si>
    <t>11.9</t>
  </si>
  <si>
    <t>LUQ</t>
  </si>
  <si>
    <t>Luque</t>
  </si>
  <si>
    <t>6.6</t>
  </si>
  <si>
    <t>Maciel</t>
  </si>
  <si>
    <t>11.10</t>
  </si>
  <si>
    <t>MRA</t>
  </si>
  <si>
    <t>Mariano Roque Alonso</t>
  </si>
  <si>
    <t>5.16</t>
  </si>
  <si>
    <t>Mariscal Francisco Solano López</t>
  </si>
  <si>
    <t>16.1</t>
  </si>
  <si>
    <t>Mariscal José Felix Estigarribia</t>
  </si>
  <si>
    <t>12.10</t>
  </si>
  <si>
    <t>Mayor José Dejesus Martínez</t>
  </si>
  <si>
    <t>7.18</t>
  </si>
  <si>
    <t>Mayor Julio Dionisio Otaño</t>
  </si>
  <si>
    <t>10.17</t>
  </si>
  <si>
    <t>Mbaracayu</t>
  </si>
  <si>
    <t>4.11</t>
  </si>
  <si>
    <t>Mbocayaty</t>
  </si>
  <si>
    <t>3.12</t>
  </si>
  <si>
    <t>Mbocayaty del Yhaguy</t>
  </si>
  <si>
    <t>9.8</t>
  </si>
  <si>
    <t>Mbuyapey</t>
  </si>
  <si>
    <t>10.11</t>
  </si>
  <si>
    <t>MGZ</t>
  </si>
  <si>
    <t>Minga Guazú</t>
  </si>
  <si>
    <t>10.16</t>
  </si>
  <si>
    <t>Minga Porá</t>
  </si>
  <si>
    <t>15.4</t>
  </si>
  <si>
    <t>Nanawa</t>
  </si>
  <si>
    <t>10.14</t>
  </si>
  <si>
    <t>Naranjal</t>
  </si>
  <si>
    <t>4.12</t>
  </si>
  <si>
    <t>Natalicio Talavera</t>
  </si>
  <si>
    <t>7.10</t>
  </si>
  <si>
    <t>Natalio</t>
  </si>
  <si>
    <t>7.6</t>
  </si>
  <si>
    <t>Nueva Alborada</t>
  </si>
  <si>
    <t>3.13</t>
  </si>
  <si>
    <t>Nueva Colombia</t>
  </si>
  <si>
    <t>14.10</t>
  </si>
  <si>
    <t>Nueva Esperanza</t>
  </si>
  <si>
    <t>2.7</t>
  </si>
  <si>
    <t>Nueva Germania</t>
  </si>
  <si>
    <t>11.11</t>
  </si>
  <si>
    <t>Nueva Italia</t>
  </si>
  <si>
    <t>5.8</t>
  </si>
  <si>
    <t>Nueva Londres</t>
  </si>
  <si>
    <t>5.22</t>
  </si>
  <si>
    <t>Nueva Toledo</t>
  </si>
  <si>
    <t>10.8</t>
  </si>
  <si>
    <t>Ñacunday</t>
  </si>
  <si>
    <t>11.12</t>
  </si>
  <si>
    <t>Ñemby</t>
  </si>
  <si>
    <t>4.13</t>
  </si>
  <si>
    <t>Ñumi</t>
  </si>
  <si>
    <t>7.17</t>
  </si>
  <si>
    <t>Obligado</t>
  </si>
  <si>
    <t>9.1</t>
  </si>
  <si>
    <t>1.11</t>
  </si>
  <si>
    <t>Paso Barreto</t>
  </si>
  <si>
    <t>12.11</t>
  </si>
  <si>
    <t>Paso de Patria</t>
  </si>
  <si>
    <t>4.17</t>
  </si>
  <si>
    <t>Paso Yobai</t>
  </si>
  <si>
    <t>13.1</t>
  </si>
  <si>
    <t>Pedro Juan Caballero</t>
  </si>
  <si>
    <t>12.1</t>
  </si>
  <si>
    <t>PIL</t>
  </si>
  <si>
    <t>Pilar</t>
  </si>
  <si>
    <t>7.29</t>
  </si>
  <si>
    <t>Pirapo</t>
  </si>
  <si>
    <t>9.9</t>
  </si>
  <si>
    <t>Pirayú</t>
  </si>
  <si>
    <t>3.14</t>
  </si>
  <si>
    <t>Piribebuy</t>
  </si>
  <si>
    <t>10.2</t>
  </si>
  <si>
    <t>PFR</t>
  </si>
  <si>
    <t>Presidente Franco</t>
  </si>
  <si>
    <t>17.2</t>
  </si>
  <si>
    <t>Puerto Casado</t>
  </si>
  <si>
    <t>15.2</t>
  </si>
  <si>
    <t>Puerto Pinasco</t>
  </si>
  <si>
    <t>9.10</t>
  </si>
  <si>
    <t>Quiindy</t>
  </si>
  <si>
    <t>9.11</t>
  </si>
  <si>
    <t>Quyquyho</t>
  </si>
  <si>
    <t>5.13</t>
  </si>
  <si>
    <t>R.I. 3 Corrales</t>
  </si>
  <si>
    <t>5.14</t>
  </si>
  <si>
    <t>Raúl Arsenio Oviedo</t>
  </si>
  <si>
    <t>5.7</t>
  </si>
  <si>
    <t>Repatriación</t>
  </si>
  <si>
    <t>9.12</t>
  </si>
  <si>
    <t>Roque Gonzalez de Santa Cruz</t>
  </si>
  <si>
    <t>14.1</t>
  </si>
  <si>
    <t>SdG</t>
  </si>
  <si>
    <t>Salto del Guaira</t>
  </si>
  <si>
    <t>10.18</t>
  </si>
  <si>
    <t>San Alberto</t>
  </si>
  <si>
    <t>1.10</t>
  </si>
  <si>
    <t>San Alfredo</t>
  </si>
  <si>
    <t>11.13</t>
  </si>
  <si>
    <t>SA</t>
  </si>
  <si>
    <t>San Antonio</t>
  </si>
  <si>
    <t>3.16</t>
  </si>
  <si>
    <t>San Bernardino</t>
  </si>
  <si>
    <t>1.5</t>
  </si>
  <si>
    <t>San Carlos del Apa</t>
  </si>
  <si>
    <t>7.19</t>
  </si>
  <si>
    <t>San Cosme y Damian</t>
  </si>
  <si>
    <t>10.12</t>
  </si>
  <si>
    <t>San Cristobal</t>
  </si>
  <si>
    <t>2.8</t>
  </si>
  <si>
    <t>SES</t>
  </si>
  <si>
    <t>San Estanislao</t>
  </si>
  <si>
    <t>8.3</t>
  </si>
  <si>
    <t>San Ignacio</t>
  </si>
  <si>
    <t>5.9</t>
  </si>
  <si>
    <t>San Joaquín</t>
  </si>
  <si>
    <t>5.10</t>
  </si>
  <si>
    <t>San José de los Arroyos</t>
  </si>
  <si>
    <t>3.20</t>
  </si>
  <si>
    <t>San José Obrero</t>
  </si>
  <si>
    <t>8.1</t>
  </si>
  <si>
    <t>San Juan Bautista de las Misiones</t>
  </si>
  <si>
    <t>12.12</t>
  </si>
  <si>
    <t>San Juan Bautista de Ñeembucú</t>
  </si>
  <si>
    <t>7.28</t>
  </si>
  <si>
    <t>San Juan del Paraná</t>
  </si>
  <si>
    <t>6.7</t>
  </si>
  <si>
    <t>San Juan Nepomuceno</t>
  </si>
  <si>
    <t>1.6</t>
  </si>
  <si>
    <t>San Lazaro</t>
  </si>
  <si>
    <t>11.14</t>
  </si>
  <si>
    <t>SL</t>
  </si>
  <si>
    <t>San Lorenzo</t>
  </si>
  <si>
    <t>8.4</t>
  </si>
  <si>
    <t>San Miguel</t>
  </si>
  <si>
    <t>2.9</t>
  </si>
  <si>
    <t>San Pablo</t>
  </si>
  <si>
    <t>8.5</t>
  </si>
  <si>
    <t>San Patricio</t>
  </si>
  <si>
    <t>7.20</t>
  </si>
  <si>
    <t>San Pedro del Paraná</t>
  </si>
  <si>
    <t>2.1</t>
  </si>
  <si>
    <t>San Pedro del Ycuamandyyu</t>
  </si>
  <si>
    <t>7.21</t>
  </si>
  <si>
    <t>San Rafael del Parana</t>
  </si>
  <si>
    <t>4.14</t>
  </si>
  <si>
    <t>San Salvador</t>
  </si>
  <si>
    <t>3.17</t>
  </si>
  <si>
    <t>Santa Elena</t>
  </si>
  <si>
    <t>10.20</t>
  </si>
  <si>
    <t>Santa Fé del Paraná</t>
  </si>
  <si>
    <t>8.6</t>
  </si>
  <si>
    <t>Santa Maria</t>
  </si>
  <si>
    <t>10.13</t>
  </si>
  <si>
    <t>SRT</t>
  </si>
  <si>
    <t>Santa Rita</t>
  </si>
  <si>
    <t>8.7</t>
  </si>
  <si>
    <t>Santa Rosa</t>
  </si>
  <si>
    <t>2.18</t>
  </si>
  <si>
    <t>Santa Rosa del Aguaray</t>
  </si>
  <si>
    <t>5.5</t>
  </si>
  <si>
    <t>Santa Rosa del Mbutuy</t>
  </si>
  <si>
    <t>10.15</t>
  </si>
  <si>
    <t>Santa Rosa del Monday</t>
  </si>
  <si>
    <t>8.8</t>
  </si>
  <si>
    <t>Santiago</t>
  </si>
  <si>
    <t>9.13</t>
  </si>
  <si>
    <t>Sapucai</t>
  </si>
  <si>
    <t>1.9</t>
  </si>
  <si>
    <t>Sargento José Felix López</t>
  </si>
  <si>
    <t>5.19</t>
  </si>
  <si>
    <t>Simon Bolivar</t>
  </si>
  <si>
    <t>12.13</t>
  </si>
  <si>
    <t>Tacuaras</t>
  </si>
  <si>
    <t>2.10</t>
  </si>
  <si>
    <t>Tacuati</t>
  </si>
  <si>
    <t>6.8</t>
  </si>
  <si>
    <t>Tavai</t>
  </si>
  <si>
    <t>10.21</t>
  </si>
  <si>
    <t>Tavapy</t>
  </si>
  <si>
    <t>4.18</t>
  </si>
  <si>
    <t>Tebicuary</t>
  </si>
  <si>
    <t>9.14</t>
  </si>
  <si>
    <t>Tebicuary-Mi</t>
  </si>
  <si>
    <t>5.21</t>
  </si>
  <si>
    <t>Tembiapora</t>
  </si>
  <si>
    <t>3.18</t>
  </si>
  <si>
    <t>Tobati</t>
  </si>
  <si>
    <t>7.24</t>
  </si>
  <si>
    <t>Tomas Romero Pereira</t>
  </si>
  <si>
    <t>7.22</t>
  </si>
  <si>
    <t>Trinidad</t>
  </si>
  <si>
    <t>15.6</t>
  </si>
  <si>
    <t>Tte. 1ro Manuel Irala Fernandez</t>
  </si>
  <si>
    <t>15.7</t>
  </si>
  <si>
    <t>Tte. Esteban Martinez</t>
  </si>
  <si>
    <t>2.11</t>
  </si>
  <si>
    <t>Unión</t>
  </si>
  <si>
    <t>3.19</t>
  </si>
  <si>
    <t>Valenzuela</t>
  </si>
  <si>
    <t>5.20</t>
  </si>
  <si>
    <t>Vaquería</t>
  </si>
  <si>
    <t>14.3</t>
  </si>
  <si>
    <t>Villa Curuguaty</t>
  </si>
  <si>
    <t>2.13</t>
  </si>
  <si>
    <t>Villa del Rosario</t>
  </si>
  <si>
    <t>11.15</t>
  </si>
  <si>
    <t>Villa Elisa</t>
  </si>
  <si>
    <t>8.9</t>
  </si>
  <si>
    <t>Villa Florida</t>
  </si>
  <si>
    <t>12.14</t>
  </si>
  <si>
    <t>Villa Franca</t>
  </si>
  <si>
    <t>15.3</t>
  </si>
  <si>
    <t>VHY</t>
  </si>
  <si>
    <t>Villa Hayes</t>
  </si>
  <si>
    <t>12.15</t>
  </si>
  <si>
    <t>Villa Oliva</t>
  </si>
  <si>
    <t>14.4</t>
  </si>
  <si>
    <t>Villa Ygatimi</t>
  </si>
  <si>
    <t>12.16</t>
  </si>
  <si>
    <t>Villalbin</t>
  </si>
  <si>
    <t>4.1</t>
  </si>
  <si>
    <t>VIR</t>
  </si>
  <si>
    <t>Villarrica</t>
  </si>
  <si>
    <t>11.16</t>
  </si>
  <si>
    <t>VIL</t>
  </si>
  <si>
    <t>Villeta</t>
  </si>
  <si>
    <t>8.10</t>
  </si>
  <si>
    <t>Yabebyry</t>
  </si>
  <si>
    <t>9.15</t>
  </si>
  <si>
    <t>Yaguarón</t>
  </si>
  <si>
    <t>14.11</t>
  </si>
  <si>
    <t>Yasy Cany</t>
  </si>
  <si>
    <t>4.15</t>
  </si>
  <si>
    <t>Yataity</t>
  </si>
  <si>
    <t>2.15</t>
  </si>
  <si>
    <t>Yataity del Norte</t>
  </si>
  <si>
    <t>7.27</t>
  </si>
  <si>
    <t>Yatytay</t>
  </si>
  <si>
    <t>14.13</t>
  </si>
  <si>
    <t>Yby Pyta</t>
  </si>
  <si>
    <t>1.7</t>
  </si>
  <si>
    <t>Yby Yau</t>
  </si>
  <si>
    <t>9.16</t>
  </si>
  <si>
    <t>Ybycui</t>
  </si>
  <si>
    <t>14.12</t>
  </si>
  <si>
    <t>Ybyrarobana</t>
  </si>
  <si>
    <t>9.17</t>
  </si>
  <si>
    <t>Ybytymi</t>
  </si>
  <si>
    <t>6.9</t>
  </si>
  <si>
    <t>Yegros</t>
  </si>
  <si>
    <t>10.9</t>
  </si>
  <si>
    <t>Yguazú</t>
  </si>
  <si>
    <t>5.11</t>
  </si>
  <si>
    <t>Yhu</t>
  </si>
  <si>
    <t>11.17</t>
  </si>
  <si>
    <t>Ypacarai</t>
  </si>
  <si>
    <t>11.18</t>
  </si>
  <si>
    <t>Ypane</t>
  </si>
  <si>
    <t>14.6</t>
  </si>
  <si>
    <t>Ypejhu</t>
  </si>
  <si>
    <t>2.19</t>
  </si>
  <si>
    <t>Yrybucua</t>
  </si>
  <si>
    <t>6.10</t>
  </si>
  <si>
    <t>Yuty</t>
  </si>
  <si>
    <t>13.4</t>
  </si>
  <si>
    <t>Zanja Pytá</t>
  </si>
  <si>
    <t>Otro</t>
  </si>
  <si>
    <t>N1</t>
  </si>
  <si>
    <t>Seleccione N1</t>
  </si>
  <si>
    <t>N2</t>
  </si>
  <si>
    <t>N2'</t>
  </si>
  <si>
    <t>Seleccione N2</t>
  </si>
  <si>
    <t>N3</t>
  </si>
  <si>
    <t>N3'</t>
  </si>
  <si>
    <t>Seleccione N3</t>
  </si>
  <si>
    <t>Cant</t>
  </si>
  <si>
    <t xml:space="preserve">Ciencias Exactas y Naturales </t>
  </si>
  <si>
    <t>Matemáticas</t>
  </si>
  <si>
    <t>Matemáticas puras</t>
  </si>
  <si>
    <t>Listado de Cursos de Pregrado, Carreras de Grado y Programas de Postgrado que 
no podrán aplicar la modalidad EAD</t>
  </si>
  <si>
    <t xml:space="preserve">Ingeniería y Tecnología </t>
  </si>
  <si>
    <t>Ciencias de la Computación e Información</t>
  </si>
  <si>
    <t>Matemáticas aplicadas</t>
  </si>
  <si>
    <t>Ciencias Médicas</t>
  </si>
  <si>
    <t>Ciencias Físicas</t>
  </si>
  <si>
    <t>Estadística y probabilidad</t>
  </si>
  <si>
    <t>Ciencias Agrícolas</t>
  </si>
  <si>
    <t>Ciencias Químicas</t>
  </si>
  <si>
    <t>Ciencias de la computación</t>
  </si>
  <si>
    <t>Ciencias Exactas y Naturales </t>
  </si>
  <si>
    <t>Ciencias Sociales</t>
  </si>
  <si>
    <t>Ciencias de la Tierra y del Medio Ambiente</t>
  </si>
  <si>
    <t>Ciencias de la información</t>
  </si>
  <si>
    <t>Humanidades</t>
  </si>
  <si>
    <t>Ciencias Biológicas</t>
  </si>
  <si>
    <t>Bioinformática</t>
  </si>
  <si>
    <t xml:space="preserve">Agregar ajustes: </t>
  </si>
  <si>
    <t>Bioinformática: con enfoque en desarrollo de hardware --&gt; 2.9 o 2.10</t>
  </si>
  <si>
    <t>N/A</t>
  </si>
  <si>
    <t>Bioinformática: con enfoque aspecto social o comunicacionas --&gt; 5.8</t>
  </si>
  <si>
    <t>Ingeniería Civil</t>
  </si>
  <si>
    <t>Física atómica</t>
  </si>
  <si>
    <t>.</t>
  </si>
  <si>
    <t>Ingeniería Eléctrica</t>
  </si>
  <si>
    <t>Física molecular</t>
  </si>
  <si>
    <t>Ingeniería y Tecnología </t>
  </si>
  <si>
    <t>Ingeniería Mecánica</t>
  </si>
  <si>
    <t>Física químicas</t>
  </si>
  <si>
    <t>Ingeniería Civil </t>
  </si>
  <si>
    <t>Ingeniería Química</t>
  </si>
  <si>
    <t>Física de la materia condensada</t>
  </si>
  <si>
    <t>Ingeniería Eléctrica </t>
  </si>
  <si>
    <t>Ingeniería de Materiales</t>
  </si>
  <si>
    <t>Partículas y la física campos</t>
  </si>
  <si>
    <t>Ingeniería Mecánica </t>
  </si>
  <si>
    <t>Ingeniería Médica</t>
  </si>
  <si>
    <t>Física nuclear</t>
  </si>
  <si>
    <t>Ingeniería Química </t>
  </si>
  <si>
    <t>Ingeniería Ambiental</t>
  </si>
  <si>
    <t>Física de los fluidos y del plasma</t>
  </si>
  <si>
    <t>Ingeniería de Materiales </t>
  </si>
  <si>
    <t>Biotecnología del Ambiente</t>
  </si>
  <si>
    <t>Óptica</t>
  </si>
  <si>
    <t>Ingeniería Médica </t>
  </si>
  <si>
    <t>Biotecnología Industrial</t>
  </si>
  <si>
    <t>Óptica láser</t>
  </si>
  <si>
    <t>Ingeniería Ambiental </t>
  </si>
  <si>
    <t>Nano-Tecnología</t>
  </si>
  <si>
    <t>Óptica cuántica</t>
  </si>
  <si>
    <t>Biotecnología del Ambiente </t>
  </si>
  <si>
    <t>Otras Ingenierías y Tecnologías</t>
  </si>
  <si>
    <t>Acústica</t>
  </si>
  <si>
    <t>Biotecnología Industrial </t>
  </si>
  <si>
    <t>Astronomía</t>
  </si>
  <si>
    <t>Nano-Tecnología </t>
  </si>
  <si>
    <t>Astrofísica</t>
  </si>
  <si>
    <t>Ciencias Médicas </t>
  </si>
  <si>
    <t>Medicina Básica</t>
  </si>
  <si>
    <t>Ciencia espacial</t>
  </si>
  <si>
    <t>Medicina Básica </t>
  </si>
  <si>
    <t>Medicina Clínica</t>
  </si>
  <si>
    <t>Química orgánica, inorgánica y química nuclear</t>
  </si>
  <si>
    <t>Medicina Clínica </t>
  </si>
  <si>
    <t>Ciencias de la Salud</t>
  </si>
  <si>
    <t>Química física</t>
  </si>
  <si>
    <t>Ciencias de la Salud: Enfermería, Fisioterapia, Odontología, Medicina Social, Psicología Clínica, Nutrición, Fonoaudiología. </t>
  </si>
  <si>
    <t>Biotecnología Médica</t>
  </si>
  <si>
    <t>Ciencia de polímeros</t>
  </si>
  <si>
    <t>Biotecnología Médica </t>
  </si>
  <si>
    <t>Otras Ciencias Médicas</t>
  </si>
  <si>
    <t>Electroquímica</t>
  </si>
  <si>
    <t>Ciencias Agrícolas </t>
  </si>
  <si>
    <t>Coloides química</t>
  </si>
  <si>
    <t>Agricultura, Silvicultura y Pesca </t>
  </si>
  <si>
    <t xml:space="preserve">Química analítica. </t>
  </si>
  <si>
    <t>Ciencias de la Ganadería </t>
  </si>
  <si>
    <t>Agricultura, Silvicultura y Pesca</t>
  </si>
  <si>
    <t>Geociencias y multidisciplinario</t>
  </si>
  <si>
    <t>Ciencia Veterinaria </t>
  </si>
  <si>
    <t>Ciencias de la Ganadería</t>
  </si>
  <si>
    <t>Mineralogía</t>
  </si>
  <si>
    <t>Biotecnología Agrícola </t>
  </si>
  <si>
    <t>Ciencia Veterinaria</t>
  </si>
  <si>
    <t>Biotecnología Agrícola</t>
  </si>
  <si>
    <t>Paleontología</t>
  </si>
  <si>
    <t>Otras Ciencias Agrícolas</t>
  </si>
  <si>
    <t>Geoquímica y geofísica</t>
  </si>
  <si>
    <t>Geografía física</t>
  </si>
  <si>
    <t>Geología</t>
  </si>
  <si>
    <t>Psicología</t>
  </si>
  <si>
    <t>Vulcanología</t>
  </si>
  <si>
    <t>Economía y Empresa</t>
  </si>
  <si>
    <t>Ciencias ambientales</t>
  </si>
  <si>
    <t>Ciencias de la Educación</t>
  </si>
  <si>
    <t>Ciencias ambientales: con enfoque en aspectos sociales --&gt; 5.7</t>
  </si>
  <si>
    <t>Sociología</t>
  </si>
  <si>
    <t>Meteorología y ciencias atmosféricas</t>
  </si>
  <si>
    <t>Leyes</t>
  </si>
  <si>
    <t>Investigación climática</t>
  </si>
  <si>
    <t>Ciencias Políticas</t>
  </si>
  <si>
    <t>Oceanografía</t>
  </si>
  <si>
    <t>Geografía Social y Económica</t>
  </si>
  <si>
    <t>Hidrología</t>
  </si>
  <si>
    <t>Comunicaciones</t>
  </si>
  <si>
    <t>Recursos hídricos</t>
  </si>
  <si>
    <t>Otras Ciencias Sociales</t>
  </si>
  <si>
    <t>Medicina y/o Salud --&gt; 3</t>
  </si>
  <si>
    <t>Agricultura --&gt; 4</t>
  </si>
  <si>
    <t>Biología</t>
  </si>
  <si>
    <t>Historia y Arqueología</t>
  </si>
  <si>
    <t>Biología celula</t>
  </si>
  <si>
    <t>Lengua y Literatura</t>
  </si>
  <si>
    <t>Microbiología, virología</t>
  </si>
  <si>
    <t>Filosofía, Ética y Religión</t>
  </si>
  <si>
    <t>Bioquímica</t>
  </si>
  <si>
    <t>Artes</t>
  </si>
  <si>
    <t>Biología molecular</t>
  </si>
  <si>
    <t>Otras Humanidades</t>
  </si>
  <si>
    <t>Bioquímica métodos de investigación bioquímicas</t>
  </si>
  <si>
    <t>Micología</t>
  </si>
  <si>
    <t>Biofísica</t>
  </si>
  <si>
    <t>Genética y la herencia</t>
  </si>
  <si>
    <t>Genética y la herencia: con enfoque en genética médica --&gt; 3.4</t>
  </si>
  <si>
    <t>Biología de la reproducción</t>
  </si>
  <si>
    <t>Biología de la reproducción: con enfoque en aspectos sanitarios --. 3.4</t>
  </si>
  <si>
    <t>Biología del desarrollo</t>
  </si>
  <si>
    <t>Ciencias de las plantas</t>
  </si>
  <si>
    <t>Botánica</t>
  </si>
  <si>
    <t>Zoología</t>
  </si>
  <si>
    <t>Ornitología</t>
  </si>
  <si>
    <t>Entomología</t>
  </si>
  <si>
    <t>Biología de las ciencias del comportamiento</t>
  </si>
  <si>
    <t>Biología marina</t>
  </si>
  <si>
    <t>Biología de agua dulce</t>
  </si>
  <si>
    <t>Limnología</t>
  </si>
  <si>
    <t>Ecología</t>
  </si>
  <si>
    <t>Conservación de la biodiversidad</t>
  </si>
  <si>
    <t>Biología evolutiva</t>
  </si>
  <si>
    <t xml:space="preserve">Otros temas biológicos. </t>
  </si>
  <si>
    <t>Ingeniería civil</t>
  </si>
  <si>
    <t>Ingeniería de arquitectura</t>
  </si>
  <si>
    <t>Arquitectura</t>
  </si>
  <si>
    <t>Ingeniería de la construcción</t>
  </si>
  <si>
    <t>Ingeniería estructural</t>
  </si>
  <si>
    <t>Ingeniería de transportes</t>
  </si>
  <si>
    <t>Nano-materiales: producción y las propiedades</t>
  </si>
  <si>
    <t>Nano-procesos: Aplicaciones a escala nanométrica</t>
  </si>
  <si>
    <t>Biomateriales  --&gt; 2.9</t>
  </si>
  <si>
    <t>Alimentos y bebidas</t>
  </si>
  <si>
    <t xml:space="preserve">Otras ingenierías y tecnologías. </t>
  </si>
  <si>
    <t>Ingeniería Electrónica</t>
  </si>
  <si>
    <t>Ingeniería de la Información</t>
  </si>
  <si>
    <t>Mecánica aplicada</t>
  </si>
  <si>
    <t>Termodinámica</t>
  </si>
  <si>
    <t>Ingeniería aeroespacial</t>
  </si>
  <si>
    <t>Ingeniería nuclear</t>
  </si>
  <si>
    <t>Ingeniería nuclear: con enfoque en física nuclear --&gt; 1.3</t>
  </si>
  <si>
    <t>Ingeniería de audio</t>
  </si>
  <si>
    <t>Análisis de confiabilidad</t>
  </si>
  <si>
    <t>Ingeniería química</t>
  </si>
  <si>
    <t>Ingeniería química: plantas, productos</t>
  </si>
  <si>
    <t>Ingeniería de procesos químicos</t>
  </si>
  <si>
    <t>Ingeniería de materiales</t>
  </si>
  <si>
    <t>Cerámica, revestimiento y películas, compuestos</t>
  </si>
  <si>
    <t>Papel y madera</t>
  </si>
  <si>
    <t>Textiles, incluidos los colorantes sintéticos, los colores, fibras</t>
  </si>
  <si>
    <t>Ingeniería de materiales: con enfoque en nano-escala -- &gt; 2.10</t>
  </si>
  <si>
    <t>Ingeniería de materiales: con enfoque en biomateriales --&gt; 2.9</t>
  </si>
  <si>
    <t>Ingeniería médica</t>
  </si>
  <si>
    <t>Tecnología de laboratorio médico: Muestras de laboratorio de análisis; Tecnologías de diagnóstico)</t>
  </si>
  <si>
    <t>Tecnología de laboratorio médico: Biomateriales --&gt; 2.9</t>
  </si>
  <si>
    <t>Ingeniería ambiental</t>
  </si>
  <si>
    <t>Ingeniería geológica</t>
  </si>
  <si>
    <t>Geotécnica</t>
  </si>
  <si>
    <t>Ingeniería de petróleo</t>
  </si>
  <si>
    <t>Energía y combustibles</t>
  </si>
  <si>
    <t>Teledetección</t>
  </si>
  <si>
    <t>Minería y procesamiento de minerales</t>
  </si>
  <si>
    <t>Ingeniería marina</t>
  </si>
  <si>
    <t xml:space="preserve">Ingeniería de los océanos. </t>
  </si>
  <si>
    <t>Biotecnología ambiental</t>
  </si>
  <si>
    <t>Biorremediación</t>
  </si>
  <si>
    <t>Biotecnología: Diagnóstico en la gestión ambiental</t>
  </si>
  <si>
    <t xml:space="preserve">Biotecnología ambiental relacionados con la ética. </t>
  </si>
  <si>
    <t>Biotecnología industrial</t>
  </si>
  <si>
    <t>Tecnologías de bioprocesamiento</t>
  </si>
  <si>
    <t>Biocatálisis, fermentación</t>
  </si>
  <si>
    <t>Bioproductos</t>
  </si>
  <si>
    <t>Biomateriales</t>
  </si>
  <si>
    <t>Bioplásticos</t>
  </si>
  <si>
    <t>Biocombustibles</t>
  </si>
  <si>
    <t>Derivados biológicos y productos de química fina</t>
  </si>
  <si>
    <t xml:space="preserve">Nuevos materiales bioderivados. </t>
  </si>
  <si>
    <t xml:space="preserve">Anatomía y morfología </t>
  </si>
  <si>
    <t>Anatomía y morfología: con enfoque en Ciencia de las plantas --&gt; 1.6</t>
  </si>
  <si>
    <t>Genética humana</t>
  </si>
  <si>
    <t>Inmunología</t>
  </si>
  <si>
    <t>Neurociencias</t>
  </si>
  <si>
    <t>Psicofisiología</t>
  </si>
  <si>
    <t>Farmacología y farmacia</t>
  </si>
  <si>
    <t>Química de los medicamentos</t>
  </si>
  <si>
    <t>Toxicología</t>
  </si>
  <si>
    <t>Fisiología: Incluida la citología</t>
  </si>
  <si>
    <t xml:space="preserve">Patológica. </t>
  </si>
  <si>
    <t>Andrología</t>
  </si>
  <si>
    <t>Ginecología y obstetricia</t>
  </si>
  <si>
    <t>Pediatría</t>
  </si>
  <si>
    <t>Cardíacos y sistemas cardiovasculares</t>
  </si>
  <si>
    <t>Enfermedad vascular periférica</t>
  </si>
  <si>
    <t>Hematología</t>
  </si>
  <si>
    <t>Sistemas respiratorios</t>
  </si>
  <si>
    <t>Medicina de cuidados críticos</t>
  </si>
  <si>
    <t>Medicina de emergencia</t>
  </si>
  <si>
    <t>Anestesiología</t>
  </si>
  <si>
    <t>Ortopedia</t>
  </si>
  <si>
    <t>Cirugía</t>
  </si>
  <si>
    <t>Radiología</t>
  </si>
  <si>
    <t>Medicina nuclear</t>
  </si>
  <si>
    <t>Imágenes médicas</t>
  </si>
  <si>
    <t>Trasplantes</t>
  </si>
  <si>
    <t>Odontología</t>
  </si>
  <si>
    <t>Cirugía oral y la medicina</t>
  </si>
  <si>
    <t>Dermatología</t>
  </si>
  <si>
    <t>Enfermedades venéreas</t>
  </si>
  <si>
    <t>Alergias</t>
  </si>
  <si>
    <t>Reumatología</t>
  </si>
  <si>
    <t xml:space="preserve">Endocrinología y metabolismo </t>
  </si>
  <si>
    <t>Gastroenterología</t>
  </si>
  <si>
    <t>Hepatología</t>
  </si>
  <si>
    <t>Urología y nefrología</t>
  </si>
  <si>
    <t>Oncología</t>
  </si>
  <si>
    <t>Oftalmología</t>
  </si>
  <si>
    <t>Otorrinolaringología</t>
  </si>
  <si>
    <t>Psiquiatría</t>
  </si>
  <si>
    <t>Neurología clínica</t>
  </si>
  <si>
    <t>Geriatría y gerontología</t>
  </si>
  <si>
    <t>Medicina general</t>
  </si>
  <si>
    <t>Medicina interna</t>
  </si>
  <si>
    <t xml:space="preserve">Otros temas la medicina clínica, integrante y de la medicina complementaria (sistemas alternativos de práctica). </t>
  </si>
  <si>
    <t>Ciencias de la salud de atención y servicios</t>
  </si>
  <si>
    <t>Administración del hospital</t>
  </si>
  <si>
    <t>Financiación de la asistencia sanitaria</t>
  </si>
  <si>
    <t>Psicología clínica</t>
  </si>
  <si>
    <t>Política de salud y servicios</t>
  </si>
  <si>
    <t>Enfermería</t>
  </si>
  <si>
    <t>Nutrición</t>
  </si>
  <si>
    <t>Dietética</t>
  </si>
  <si>
    <t>Salud pública y ambiental</t>
  </si>
  <si>
    <t>Medicina tropical</t>
  </si>
  <si>
    <t>Parasitología</t>
  </si>
  <si>
    <t>Enfermedades infecciosas</t>
  </si>
  <si>
    <t>Epidemiología</t>
  </si>
  <si>
    <t>Salud ocupacional</t>
  </si>
  <si>
    <t>Ciencias del deporte</t>
  </si>
  <si>
    <t>Biomédica/ Biomedicina</t>
  </si>
  <si>
    <t>Ciencias sociales: Planificación familiar</t>
  </si>
  <si>
    <t>Ciencias sociales: Salud sexual</t>
  </si>
  <si>
    <t>Ciencias sociales: Psico-oncología</t>
  </si>
  <si>
    <t>Ciencias sociales: Efectos políticos y sociales de la investigación biomédica</t>
  </si>
  <si>
    <t>Ciencias sociales: Investigación biomédica</t>
  </si>
  <si>
    <t>Ética médica</t>
  </si>
  <si>
    <t>Abusos de sustancias</t>
  </si>
  <si>
    <t>Salud y biotecnología</t>
  </si>
  <si>
    <t>Tecnologías que manipulan: Células</t>
  </si>
  <si>
    <t>Tecnologías que manipulan: Tejidos</t>
  </si>
  <si>
    <t>Tecnologías que manipulan: Órganos o todo el organismo</t>
  </si>
  <si>
    <t>Tecnologías que manipulan: Reproducción asistida</t>
  </si>
  <si>
    <t>Tecnologías y buen funcionamiento de ADN, proteínas y enzimas cómo influyen en la aparición de enfermedades</t>
  </si>
  <si>
    <t>Tecnologías y aparición de enfermedades</t>
  </si>
  <si>
    <t>Tecnologías y mantenimiento del bienestar</t>
  </si>
  <si>
    <t>Tecnologías y mantenimiento del bienestar: diagnóstico basado en genes</t>
  </si>
  <si>
    <t>Tecnologías e intervenciones terapéuticas</t>
  </si>
  <si>
    <t>Tecnologías e intervenciones terapéuticas: farmacogenómica, terapéutica basada en los genes</t>
  </si>
  <si>
    <t>Biomateriales: Implantes médicos</t>
  </si>
  <si>
    <t>Biomateriales: Dispositivos</t>
  </si>
  <si>
    <t>Biomateriales: Sensores</t>
  </si>
  <si>
    <t xml:space="preserve">Ética de la biotecnología médica </t>
  </si>
  <si>
    <t>Ciencia forense</t>
  </si>
  <si>
    <t xml:space="preserve">Otras ciencias médicas. </t>
  </si>
  <si>
    <t>Agricultura</t>
  </si>
  <si>
    <t>Forestales</t>
  </si>
  <si>
    <t>Pesca</t>
  </si>
  <si>
    <t>Ciencias del suelo</t>
  </si>
  <si>
    <t>Horticultura</t>
  </si>
  <si>
    <t>Viticultura</t>
  </si>
  <si>
    <t>Agronomía</t>
  </si>
  <si>
    <t>Fitomejoramiento y sanidad vegetal</t>
  </si>
  <si>
    <t>Biotecnología --&gt; 4.4</t>
  </si>
  <si>
    <t>Ganadería de producción de carne</t>
  </si>
  <si>
    <t>Ganadería de producción de leche (productos lácteos)</t>
  </si>
  <si>
    <t>Biotecnología ganadería - animal --&gt; 4.4</t>
  </si>
  <si>
    <t>Ganadería de cría</t>
  </si>
  <si>
    <t>Especies menores</t>
  </si>
  <si>
    <t>Biotecnología agrícola</t>
  </si>
  <si>
    <t>Biotecnología alimentaria</t>
  </si>
  <si>
    <t>Tecnología de modificación genética (cultivos y ganadería)</t>
  </si>
  <si>
    <t>Clonación de ganado</t>
  </si>
  <si>
    <t>Clonación de ganado: Selección asistida por marcadores</t>
  </si>
  <si>
    <t>Clonación de ganado: Diagnóstico - Chips de AND</t>
  </si>
  <si>
    <t>Clonación de ganado: Diagnóstico - Dispositivos biosensores</t>
  </si>
  <si>
    <t>Clonación de ganado: Diagnóstico - Detección de enfermedades</t>
  </si>
  <si>
    <t>Clonación de ganado: Biomasa como materia prima las tecnologías de producción</t>
  </si>
  <si>
    <t xml:space="preserve">Biofarmacología </t>
  </si>
  <si>
    <t>Biotecnología agrícola y aspectos éticos relacionados</t>
  </si>
  <si>
    <t>Psicología: Los humanos</t>
  </si>
  <si>
    <t>Psicología: Los humanos - relaciones de máquinas</t>
  </si>
  <si>
    <t>Psicología Especial: Terapia para el aprendizaje</t>
  </si>
  <si>
    <t>Psicología Especial: Terapia del habla</t>
  </si>
  <si>
    <t>Psicología Especial: Terapias auditivas, visuales y otras actividades físicas</t>
  </si>
  <si>
    <t>Psicología Especial: Terapia para discapacidades mentales</t>
  </si>
  <si>
    <t>Economía</t>
  </si>
  <si>
    <t>Econometría</t>
  </si>
  <si>
    <t>Las relaciones industriales</t>
  </si>
  <si>
    <t xml:space="preserve">Negocios y gestión. </t>
  </si>
  <si>
    <t>Educación en General</t>
  </si>
  <si>
    <t>Educación en General: La formación</t>
  </si>
  <si>
    <t>Educación en General: La pedagogía</t>
  </si>
  <si>
    <t>Educación en General: La didáctica</t>
  </si>
  <si>
    <t>Educación en General: La formación, la pedagogía, la didáctica</t>
  </si>
  <si>
    <t>Educación Especial</t>
  </si>
  <si>
    <t>Educación Especial: Personas Dotadas</t>
  </si>
  <si>
    <t>Educación Especial: Personas con Discapacidades de Aprendizaje</t>
  </si>
  <si>
    <t>Demografía</t>
  </si>
  <si>
    <t>Antropología</t>
  </si>
  <si>
    <t>Etnología</t>
  </si>
  <si>
    <t>Temas Sociales: Estudios de género y de la mujer</t>
  </si>
  <si>
    <t>Temas Sociales: Asuntos sociales</t>
  </si>
  <si>
    <t>Temas Sociales: Estudios familiares</t>
  </si>
  <si>
    <t>Temas Sociales: Trabajo social</t>
  </si>
  <si>
    <t>Criminología</t>
  </si>
  <si>
    <t>Ciencia penitenciaria</t>
  </si>
  <si>
    <t>Ciencias políticas</t>
  </si>
  <si>
    <t>Administración pública</t>
  </si>
  <si>
    <t xml:space="preserve">Teoría de la organización. </t>
  </si>
  <si>
    <t>Ciencias del Medio Ambiente: Aspectos Sociales</t>
  </si>
  <si>
    <t>Ciencias del Medio Ambiente: Cultural</t>
  </si>
  <si>
    <t>Ciencias del Medio Ambiente: Geografía económica</t>
  </si>
  <si>
    <t>Ciencias del Medio Ambiente: Estudios urbanos: Planificación y desarrollo</t>
  </si>
  <si>
    <t>Ciencias del Medio Ambiente: Planificación del transporte</t>
  </si>
  <si>
    <t>Ciencias del Medio Ambiente: Aspectos Sociales del Transporte</t>
  </si>
  <si>
    <t>Ciencias del Medio Ambiente: Con enfoque en Transporte de diseño --&gt; 2.1</t>
  </si>
  <si>
    <t>Periodismo</t>
  </si>
  <si>
    <t>Ciencias de la información: aspectos sociales</t>
  </si>
  <si>
    <t>Bibliotecología</t>
  </si>
  <si>
    <t xml:space="preserve">Media y comunicación socio-culturales. </t>
  </si>
  <si>
    <t>Ciencias sociales</t>
  </si>
  <si>
    <t>Interdisciplinariedad</t>
  </si>
  <si>
    <t>Otras ciencias sociales</t>
  </si>
  <si>
    <t>Historia</t>
  </si>
  <si>
    <t>Historia: con enfoque en la ciencia y la tecnología --&gt; 6.3</t>
  </si>
  <si>
    <t>Arqueología.</t>
  </si>
  <si>
    <t>Estudios de las lenguas o idiomas en general</t>
  </si>
  <si>
    <t>Estudios de  idiomas específicos</t>
  </si>
  <si>
    <t>Estudios de literatura</t>
  </si>
  <si>
    <t>Teoría literaria</t>
  </si>
  <si>
    <t xml:space="preserve">Literaturas específicas </t>
  </si>
  <si>
    <t xml:space="preserve">Lingüística. </t>
  </si>
  <si>
    <t>Filosofía</t>
  </si>
  <si>
    <t>Historia de la ciencia y la tecnología</t>
  </si>
  <si>
    <t>Historia de las ciencias específicas</t>
  </si>
  <si>
    <t>Ética (excepto ética en relación con campos específicos)</t>
  </si>
  <si>
    <t>Teología</t>
  </si>
  <si>
    <t xml:space="preserve">Estudios religiosos. </t>
  </si>
  <si>
    <t>Historia del arte</t>
  </si>
  <si>
    <t>Diseño de arquitectura</t>
  </si>
  <si>
    <t>Estudios de artes escénicas</t>
  </si>
  <si>
    <t>Estudios de artes escénicas: Musicología</t>
  </si>
  <si>
    <t>Estudios de artes escénicas: Estudios sobre teatro</t>
  </si>
  <si>
    <t>Estudios de artes escénicas: Dramaturgia</t>
  </si>
  <si>
    <t>Estudios de folclore</t>
  </si>
  <si>
    <t>Estudios sobre cine</t>
  </si>
  <si>
    <t>Estudios sobre radio</t>
  </si>
  <si>
    <t xml:space="preserve">Estudios sobre televisión. </t>
  </si>
  <si>
    <t>Matemáticas </t>
  </si>
  <si>
    <t>Ciencias Físicas </t>
  </si>
  <si>
    <t>Ciencias Químicas </t>
  </si>
  <si>
    <t>Ciencias de la Tierra y del Medio Ambiente </t>
  </si>
  <si>
    <t>Ciencias Biológicas </t>
  </si>
  <si>
    <t>Periodo Acad</t>
  </si>
  <si>
    <t>PL</t>
  </si>
  <si>
    <t>MOD</t>
  </si>
  <si>
    <t>Modular</t>
  </si>
  <si>
    <t>BI</t>
  </si>
  <si>
    <t>Bimestral</t>
  </si>
  <si>
    <t>TRI</t>
  </si>
  <si>
    <t>Trimestral</t>
  </si>
  <si>
    <t>SEM</t>
  </si>
  <si>
    <t>Semestral</t>
  </si>
  <si>
    <t>ANU</t>
  </si>
  <si>
    <t>Anual</t>
  </si>
  <si>
    <t>No Aplica</t>
  </si>
  <si>
    <t>EP</t>
  </si>
  <si>
    <t>Presencial</t>
  </si>
  <si>
    <t>EaD</t>
  </si>
  <si>
    <t>A Distancia</t>
  </si>
  <si>
    <t>HDig</t>
  </si>
  <si>
    <t xml:space="preserve">Criterio </t>
  </si>
  <si>
    <t xml:space="preserve">Indicador </t>
  </si>
  <si>
    <t>Duración de la carrera</t>
  </si>
  <si>
    <t>Descriptores</t>
  </si>
  <si>
    <t>CI</t>
  </si>
  <si>
    <t>Nombre y Apellido</t>
  </si>
  <si>
    <t>Estado Contrato</t>
  </si>
  <si>
    <t>Activo</t>
  </si>
  <si>
    <t>Selva Morales</t>
  </si>
  <si>
    <t>Zunilda Amarilla</t>
  </si>
  <si>
    <t>Admisión</t>
  </si>
  <si>
    <t>Secretaria DAC</t>
  </si>
  <si>
    <t>-0-</t>
  </si>
  <si>
    <t>Fecha Remisión</t>
  </si>
  <si>
    <t>Resolución de habilitación interna del proyecto académico por la autoridad competente</t>
  </si>
  <si>
    <t>N° de Expediente</t>
  </si>
  <si>
    <t>Evaluador Responsable</t>
  </si>
  <si>
    <t>Dimensión Contrato/ Funcionario CONES</t>
  </si>
  <si>
    <t>Fecha Recepción</t>
  </si>
  <si>
    <t>Fecha Devolución</t>
  </si>
  <si>
    <t>Nombre y Apellido - Dim/Func</t>
  </si>
  <si>
    <t>Firma Evaluador</t>
  </si>
  <si>
    <t>S</t>
  </si>
  <si>
    <t>PS</t>
  </si>
  <si>
    <t>NS</t>
  </si>
  <si>
    <t>Claridad y exactitud en la identificación de la carrera</t>
  </si>
  <si>
    <t>Relevancia, coherencia de los programas de estudio</t>
  </si>
  <si>
    <t>Relevancia del Equipo de gestión de la carrera</t>
  </si>
  <si>
    <t>Idoneidad de plantel académico</t>
  </si>
  <si>
    <t>Herr. Digital</t>
  </si>
  <si>
    <t>Sede/ Filial</t>
  </si>
  <si>
    <t>FIL</t>
  </si>
  <si>
    <t>Filial</t>
  </si>
  <si>
    <t>SED</t>
  </si>
  <si>
    <t xml:space="preserve">Sede </t>
  </si>
  <si>
    <t>Sede Central</t>
  </si>
  <si>
    <t>CAM</t>
  </si>
  <si>
    <t>Campus</t>
  </si>
  <si>
    <t>Sub Sede</t>
  </si>
  <si>
    <t>SCE</t>
  </si>
  <si>
    <t>SSE</t>
  </si>
  <si>
    <t>Res SNCA CSU Nº</t>
  </si>
  <si>
    <t>Area IS
Objetivo</t>
  </si>
  <si>
    <t>Nivel IS</t>
  </si>
  <si>
    <t>Grado, Maestría</t>
  </si>
  <si>
    <t>Hs. Min</t>
  </si>
  <si>
    <t>Link. al Criterio de Calidad</t>
  </si>
  <si>
    <t>Administración</t>
  </si>
  <si>
    <t>Artes y Educación Artística</t>
  </si>
  <si>
    <t>Ciencias Comerciales (Marketing, Ingeniería Comercial, Comercio Internacional y afines, Hotelería y Turismo y sus equivalentes)</t>
  </si>
  <si>
    <t>Ciencias con sus menciones en Biología, Geología, Física, Química, entre otros</t>
  </si>
  <si>
    <t>Ciencias de la Actividad Física y del Deporte</t>
  </si>
  <si>
    <t>Ciencias de la Comunicación</t>
  </si>
  <si>
    <t>Ciencias Humanas y Sociales</t>
  </si>
  <si>
    <t>Contaduría Pública</t>
  </si>
  <si>
    <t>Derecho</t>
  </si>
  <si>
    <t>Educación Escolar Básica</t>
  </si>
  <si>
    <t>Educación Inicial</t>
  </si>
  <si>
    <t>Farmacia</t>
  </si>
  <si>
    <t>Fonoaudiología</t>
  </si>
  <si>
    <t>Ingeniería Agronómica</t>
  </si>
  <si>
    <t>Ingeniería del área Informática</t>
  </si>
  <si>
    <t>Ingeniería Zootécnica o Ingeniería en Zootecnia</t>
  </si>
  <si>
    <t>Ingenierías</t>
  </si>
  <si>
    <t>Instrumentación y Área Quirúrgica</t>
  </si>
  <si>
    <t>Kinesiología/Fisioterapia</t>
  </si>
  <si>
    <t>Lenguas</t>
  </si>
  <si>
    <t>Licenciatura del área Informática</t>
  </si>
  <si>
    <t>Matemática</t>
  </si>
  <si>
    <t>Medicina</t>
  </si>
  <si>
    <t>Notariado y Escribanía Pública</t>
  </si>
  <si>
    <t>Obstetricia</t>
  </si>
  <si>
    <t>Óptica y Contactología</t>
  </si>
  <si>
    <t>Psicopedagogía</t>
  </si>
  <si>
    <t>Tecnología de Alimentos</t>
  </si>
  <si>
    <t>Trabajo Social</t>
  </si>
  <si>
    <t>Veterinaria</t>
  </si>
  <si>
    <t>https://www.aneaes.gov.py/wp-content/uploads/2024/07/Criterios_de_calidad_Administracion-1.pdf</t>
  </si>
  <si>
    <t>https://www.aneaes.gov.py/mecanismo-de-evaluacion-y-acreditacion-de-carreras-de-grado/#:~:text=Administraci%C3%B3n-,Arquitectura,-Artes%20y%20Educaci%C3%B3n</t>
  </si>
  <si>
    <t>Fecha Creac.</t>
  </si>
  <si>
    <t>U49</t>
  </si>
  <si>
    <t>LEY N° 3959/09</t>
  </si>
  <si>
    <t>n/a</t>
  </si>
  <si>
    <t>U10</t>
  </si>
  <si>
    <t>Res CSU N° 011/24</t>
  </si>
  <si>
    <t>U05</t>
  </si>
  <si>
    <t>Decreto del P E N° 11615/91</t>
  </si>
  <si>
    <t>Nota Rec. UAA Nº 110/24</t>
  </si>
  <si>
    <t>U37</t>
  </si>
  <si>
    <t>LEY Nº 3438/08</t>
  </si>
  <si>
    <t xml:space="preserve"> 7/01/2008</t>
  </si>
  <si>
    <t/>
  </si>
  <si>
    <t>U19</t>
  </si>
  <si>
    <t>LEY N° 1455/99</t>
  </si>
  <si>
    <t>Res CSU 001/2025</t>
  </si>
  <si>
    <t>U07</t>
  </si>
  <si>
    <t>Decreto del P E N° 13912/92</t>
  </si>
  <si>
    <t>U38</t>
  </si>
  <si>
    <t>LEY Nº 3437/08</t>
  </si>
  <si>
    <t>Res Csu N° 009/2024</t>
  </si>
  <si>
    <t>Universidad Autónoma San Sebastián de San Lorenzo</t>
  </si>
  <si>
    <t>U28</t>
  </si>
  <si>
    <t>LEY N° 3185/07</t>
  </si>
  <si>
    <t>Res Csu N° 015/24</t>
  </si>
  <si>
    <t>Universidad Católica “Nuestra Señora de la Asunción”</t>
  </si>
  <si>
    <t>U02</t>
  </si>
  <si>
    <t>Decreto del P E N° 9350/60</t>
  </si>
  <si>
    <t>Res CSU 213nv/24</t>
  </si>
  <si>
    <t>U27</t>
  </si>
  <si>
    <t>LEY Nº 3153/06</t>
  </si>
  <si>
    <t>Res CSU N° 173/2024</t>
  </si>
  <si>
    <t>Universidad Centro Médico Bautista</t>
  </si>
  <si>
    <t>U45</t>
  </si>
  <si>
    <t>LEY Nº 3707</t>
  </si>
  <si>
    <t>Res CSU N° 67/2024</t>
  </si>
  <si>
    <t>U03</t>
  </si>
  <si>
    <t>Decreto del P E N° 8868/91</t>
  </si>
  <si>
    <t>Res CSU N° 131/2024</t>
  </si>
  <si>
    <t>U08</t>
  </si>
  <si>
    <t>Decreto del P E N° 13924/92</t>
  </si>
  <si>
    <t>Res CSU N° 017/24</t>
  </si>
  <si>
    <t>U34</t>
  </si>
  <si>
    <t>LEY Nº 3334/07</t>
  </si>
  <si>
    <t>Res CSU 002/24</t>
  </si>
  <si>
    <t>Universidad de la Integración de las Américas</t>
  </si>
  <si>
    <t>U22</t>
  </si>
  <si>
    <t>LEY N° 2081/03</t>
  </si>
  <si>
    <t>Res CSU N° 044/2024</t>
  </si>
  <si>
    <t>Universidad de San Lorenzo</t>
  </si>
  <si>
    <t>U36</t>
  </si>
  <si>
    <t>LEY Nº 3420/07</t>
  </si>
  <si>
    <t>s/ Nro</t>
  </si>
  <si>
    <t>U47</t>
  </si>
  <si>
    <t>LEY Nº 3919</t>
  </si>
  <si>
    <t>U17</t>
  </si>
  <si>
    <t>Res CSU N° 032/24</t>
  </si>
  <si>
    <t>U04</t>
  </si>
  <si>
    <t>Decreto del PE N° 9689/91</t>
  </si>
  <si>
    <t>CE Acta 16/05/2024</t>
  </si>
  <si>
    <t>U12</t>
  </si>
  <si>
    <t>Res CSU N° 001/24</t>
  </si>
  <si>
    <t>U52</t>
  </si>
  <si>
    <t>LEY N° 4263/11</t>
  </si>
  <si>
    <t>Res CSU N°  109/24</t>
  </si>
  <si>
    <t>U41</t>
  </si>
  <si>
    <t>LEY Nº 3604</t>
  </si>
  <si>
    <t>Res CSU N° 021/2024</t>
  </si>
  <si>
    <t>U11</t>
  </si>
  <si>
    <t>Res CSU N° 013/24</t>
  </si>
  <si>
    <t>U48</t>
  </si>
  <si>
    <t>LEY N° 3948/09 y LEY N° 4065/10</t>
  </si>
  <si>
    <t>24/12/2009 y 28/07/2010</t>
  </si>
  <si>
    <t>Res CSU N° 043/24</t>
  </si>
  <si>
    <t>Universidad HISPANO-GUARANÍ</t>
  </si>
  <si>
    <t>U39</t>
  </si>
  <si>
    <t>LEY Nº 3487/08</t>
  </si>
  <si>
    <t>Res CSU 049/2024</t>
  </si>
  <si>
    <t>U20</t>
  </si>
  <si>
    <t>LEY N° 1701/01</t>
  </si>
  <si>
    <t>Res CSU N° 051/2024 y Res CSU N° 005/25</t>
  </si>
  <si>
    <t>U51</t>
  </si>
  <si>
    <t>LEY N° 4200/10</t>
  </si>
  <si>
    <t>Universidad Internacional Tres Fronteras</t>
  </si>
  <si>
    <t>U23</t>
  </si>
  <si>
    <t>LEY N° 2142/03</t>
  </si>
  <si>
    <t>Res CSU N° 035/2025</t>
  </si>
  <si>
    <t>U57</t>
  </si>
  <si>
    <t>LEY Nº 7157/2023</t>
  </si>
  <si>
    <t>U26</t>
  </si>
  <si>
    <t>LEY N° 3101/06</t>
  </si>
  <si>
    <t>U42</t>
  </si>
  <si>
    <t>LEY Nº 3687/2008</t>
  </si>
  <si>
    <t>U40</t>
  </si>
  <si>
    <t>LEY Nº 3501</t>
  </si>
  <si>
    <t>Res CSU N° 002/2024</t>
  </si>
  <si>
    <t>U21</t>
  </si>
  <si>
    <t>LEY N° 2073/03</t>
  </si>
  <si>
    <t>03/022003</t>
  </si>
  <si>
    <t>U01</t>
  </si>
  <si>
    <t>Creada por Ley de Reforma Educativa/ Carta Orgánica Ley N° 1291/87</t>
  </si>
  <si>
    <t>24/09/1889 - 19/02/2000</t>
  </si>
  <si>
    <t>Res CSU N° 0029-00-2025</t>
  </si>
  <si>
    <t>Universidad Nacional de Caaguazú</t>
  </si>
  <si>
    <t>U29</t>
  </si>
  <si>
    <t>LEY N° 3198/07</t>
  </si>
  <si>
    <t>Res CSU N° 114/24</t>
  </si>
  <si>
    <t>U50</t>
  </si>
  <si>
    <t>LEY N° 3985/10</t>
  </si>
  <si>
    <t>Res CSU N° 338/24</t>
  </si>
  <si>
    <t>U30</t>
  </si>
  <si>
    <t>LEY N° 3201/07</t>
  </si>
  <si>
    <t>Res CSU N° 1689/24</t>
  </si>
  <si>
    <t>U18</t>
  </si>
  <si>
    <t>LEY N° 1009/96</t>
  </si>
  <si>
    <t>Res CSU N° 123/24</t>
  </si>
  <si>
    <t>U56</t>
  </si>
  <si>
    <t>LEY Nº 6675/2020</t>
  </si>
  <si>
    <t>U13</t>
  </si>
  <si>
    <t>Res CSU N° 038/24</t>
  </si>
  <si>
    <t>U31</t>
  </si>
  <si>
    <t>LEY N° 3208/07</t>
  </si>
  <si>
    <t>U09</t>
  </si>
  <si>
    <t>Res CSU N° 022/2025</t>
  </si>
  <si>
    <t>U43</t>
  </si>
  <si>
    <t>LEY Nº 3688</t>
  </si>
  <si>
    <t>U33</t>
  </si>
  <si>
    <t>LEY Nº 3305/07</t>
  </si>
  <si>
    <t>Universidad Paraguayo-Alemana de Ciencias Aplicadas</t>
  </si>
  <si>
    <t>U54</t>
  </si>
  <si>
    <t>LEY N° 4892</t>
  </si>
  <si>
    <t>Res CSU N° 025/24</t>
  </si>
  <si>
    <t>Universidad Politécnica Taiwán-Paraguay</t>
  </si>
  <si>
    <t>U55</t>
  </si>
  <si>
    <t>LEY N° 6096</t>
  </si>
  <si>
    <t>Universidad Politécnica y Artística</t>
  </si>
  <si>
    <t>U16</t>
  </si>
  <si>
    <t>Res CSU N° 170/24</t>
  </si>
  <si>
    <t>U06</t>
  </si>
  <si>
    <t>Decreto del P E N° 13039/92</t>
  </si>
  <si>
    <t>Res CSU N° 168/24</t>
  </si>
  <si>
    <t>Universidad Privada del Guairá</t>
  </si>
  <si>
    <t>U32</t>
  </si>
  <si>
    <t>LEY Nº 3301/07</t>
  </si>
  <si>
    <t>Res CSU N° 004/24</t>
  </si>
  <si>
    <t>Universidad Privada María Serrana</t>
  </si>
  <si>
    <t>U44</t>
  </si>
  <si>
    <t>LEY Nº 3694</t>
  </si>
  <si>
    <t>Universidad Rural del Paraguay</t>
  </si>
  <si>
    <t>URP</t>
  </si>
  <si>
    <t>LEY N° 7.263/24</t>
  </si>
  <si>
    <t>U35</t>
  </si>
  <si>
    <t>LEY Nº 3397/07</t>
  </si>
  <si>
    <t>Exp. CONES 2599/2024</t>
  </si>
  <si>
    <t>U25</t>
  </si>
  <si>
    <t>LEY N° 3093/06</t>
  </si>
  <si>
    <t>U46</t>
  </si>
  <si>
    <t>LEY Nº 3843</t>
  </si>
  <si>
    <t>s/ fecha</t>
  </si>
  <si>
    <t>U53</t>
  </si>
  <si>
    <t>LEY N° 3883/09</t>
  </si>
  <si>
    <t>Res CSU N° 016/2024</t>
  </si>
  <si>
    <t>Universidad Superior Hernando Arias de Saavedra (Ex Universidad Técnica Pedagógica de Luque)</t>
  </si>
  <si>
    <t>U24</t>
  </si>
  <si>
    <t>LEY Nº 3527/08 (Ex LEY N° 2670/05)</t>
  </si>
  <si>
    <t>23/06/2008 (Ex9/09/2005)</t>
  </si>
  <si>
    <t>Res CSU N° 04/2024</t>
  </si>
  <si>
    <t>U15</t>
  </si>
  <si>
    <t>Res CSU N° 155/24</t>
  </si>
  <si>
    <t>U14</t>
  </si>
  <si>
    <t>Res CSU N° 089/24</t>
  </si>
  <si>
    <t>Centro de Ciencias Penales y Política Criminal</t>
  </si>
  <si>
    <t>I33</t>
  </si>
  <si>
    <t>LEY Nº 3754/2009</t>
  </si>
  <si>
    <t>Ciencias Penales y Política Criminal</t>
  </si>
  <si>
    <t>Postgrado</t>
  </si>
  <si>
    <t>I15</t>
  </si>
  <si>
    <t>LEY Nº 2.944/2006</t>
  </si>
  <si>
    <t>Enfermeria. Salud Reproductiva. Fisioterapia. Rehablitación integral. Radiografia. Bioimágenes</t>
  </si>
  <si>
    <t>Ces N° 010/24</t>
  </si>
  <si>
    <t>Comando de Institutos Aeronáuticos de Enseñanza de la Fuerza Aérea</t>
  </si>
  <si>
    <t>I20</t>
  </si>
  <si>
    <t>LEY Nº 2.990/2006</t>
  </si>
  <si>
    <t>Ciencias Militares</t>
  </si>
  <si>
    <t>OP N° 001/25</t>
  </si>
  <si>
    <t>I06</t>
  </si>
  <si>
    <t>LEY Nº 2.435/2004</t>
  </si>
  <si>
    <t>N° 021/24</t>
  </si>
  <si>
    <t>Comando de Institutos Navales de Enseñanza de la Armada</t>
  </si>
  <si>
    <t>I19</t>
  </si>
  <si>
    <t>Postgrado. Especialización</t>
  </si>
  <si>
    <t>I04</t>
  </si>
  <si>
    <t>LEY Nº 2.328/2003</t>
  </si>
  <si>
    <t>Estudios Estratégicos</t>
  </si>
  <si>
    <t>Maestría</t>
  </si>
  <si>
    <t>I21</t>
  </si>
  <si>
    <t>LEY Nº 2.991/2006</t>
  </si>
  <si>
    <t>Artes Visuales</t>
  </si>
  <si>
    <t>Grado</t>
  </si>
  <si>
    <t>I29</t>
  </si>
  <si>
    <t>LEY Nº 3.503/2008</t>
  </si>
  <si>
    <t>Educación Física y Deportes</t>
  </si>
  <si>
    <t>I35</t>
  </si>
  <si>
    <t>LEY N° 3957/2009</t>
  </si>
  <si>
    <t>Instituto de Educación Superior “Desarrollo, Instituto de Capacitación y Estudios"</t>
  </si>
  <si>
    <t>I14</t>
  </si>
  <si>
    <t>ILGP</t>
  </si>
  <si>
    <t>LEY Nº 2.872/2006</t>
  </si>
  <si>
    <t>Economía. Gestión y Desarrollo</t>
  </si>
  <si>
    <t>Instituto de Lingüística Guaraní del Paraguay “Prof. Dr. Reinaldo Julián Decoud Larrosa”</t>
  </si>
  <si>
    <t>I25</t>
  </si>
  <si>
    <t>IDELGUAP</t>
  </si>
  <si>
    <t>LEY Nº 3.252/2007</t>
  </si>
  <si>
    <t>Lingúisticas</t>
  </si>
  <si>
    <t>N° 009/24</t>
  </si>
  <si>
    <t>Instituto Nacional de Educación Superior "Dr. Raúl Peña"</t>
  </si>
  <si>
    <t>I02</t>
  </si>
  <si>
    <t>LEY Nº 1.692/2001 y LEY Nº 6.223/2018</t>
  </si>
  <si>
    <t>7/05/2001 y 21/11/2018</t>
  </si>
  <si>
    <t>Educación</t>
  </si>
  <si>
    <t>Pregrado. Grado. Postgrado</t>
  </si>
  <si>
    <t>Res INAES N° 420/2024</t>
  </si>
  <si>
    <t>I05</t>
  </si>
  <si>
    <t xml:space="preserve">LEY Nº 2.385/2004 y LEY Nº 6611/2020 </t>
  </si>
  <si>
    <t>30/04/2004 y 11/09/2020</t>
  </si>
  <si>
    <t>Salud</t>
  </si>
  <si>
    <t>I17</t>
  </si>
  <si>
    <t>ISCEA</t>
  </si>
  <si>
    <t>LEY Nº 2.947/2006</t>
  </si>
  <si>
    <t>Empresariales</t>
  </si>
  <si>
    <t>Instituto Superior "Interregional" en Ciencias de la Salud</t>
  </si>
  <si>
    <t>I24</t>
  </si>
  <si>
    <t>LEY Nº 3.230/2007 y LEY Nº 3.629/2008 </t>
  </si>
  <si>
    <t>29/06/2007 y 20/10/2008 </t>
  </si>
  <si>
    <t>Instituto Superior “Kyre’y Saso”</t>
  </si>
  <si>
    <t>I27</t>
  </si>
  <si>
    <t>KYS</t>
  </si>
  <si>
    <t>LEY Nº 3.494/2008</t>
  </si>
  <si>
    <t>Educación Artística y Cultura</t>
  </si>
  <si>
    <t>N° 013/24</t>
  </si>
  <si>
    <t>I34</t>
  </si>
  <si>
    <t>ISCSSRM</t>
  </si>
  <si>
    <t>LEY Nº 3854/2009</t>
  </si>
  <si>
    <t>Res N° 013/2024</t>
  </si>
  <si>
    <t>I01</t>
  </si>
  <si>
    <t>LEY Nº 1.638/2000 y LEY N° 6.224/2018</t>
  </si>
  <si>
    <t>20/12/2000 y 23/10/2018 </t>
  </si>
  <si>
    <t>Educación Artística, Arte y sus Tecnologías</t>
  </si>
  <si>
    <t>Res ISBA N° 297/2024</t>
  </si>
  <si>
    <t>Instituto Superior de Educación “Divina Esperanza”</t>
  </si>
  <si>
    <t>I12</t>
  </si>
  <si>
    <t>ISEDE</t>
  </si>
  <si>
    <t>LEY Nº 2.864/2005</t>
  </si>
  <si>
    <t>Instituto Superior de Educación “Dr. Ignacio A. Pane”</t>
  </si>
  <si>
    <t>I11</t>
  </si>
  <si>
    <t>ISEDIAP</t>
  </si>
  <si>
    <t>LEY Nº 2.863/2005</t>
  </si>
  <si>
    <t>N° 420/24</t>
  </si>
  <si>
    <t>I13</t>
  </si>
  <si>
    <t>LEY Nº 2.867/2005</t>
  </si>
  <si>
    <t>I10</t>
  </si>
  <si>
    <t>VIA</t>
  </si>
  <si>
    <t>LEY Nº 2.847/2005</t>
  </si>
  <si>
    <t>Gestión, Adminsitración y Gerenciamiento de Instituciones Públicas y Privadas</t>
  </si>
  <si>
    <t>N° 017/24</t>
  </si>
  <si>
    <t>I16</t>
  </si>
  <si>
    <t>LEY Nº 2.946/2006</t>
  </si>
  <si>
    <t>Educación Policial</t>
  </si>
  <si>
    <t>Res CAS N° 017/2024</t>
  </si>
  <si>
    <t>Instituto Superior de Estudios Humanísticos y Filosóficos “San Francisco Javier”</t>
  </si>
  <si>
    <t>I08</t>
  </si>
  <si>
    <t>LEY Nº 2.823/2005</t>
  </si>
  <si>
    <t>Filosovia y Eduación</t>
  </si>
  <si>
    <t>I28</t>
  </si>
  <si>
    <t>LEY N° 3.502/2008</t>
  </si>
  <si>
    <t>Jurídico. Tributaria. Ciencias empresariales</t>
  </si>
  <si>
    <t>Res. FOTRIEM N° 450/2024</t>
  </si>
  <si>
    <t>I37</t>
  </si>
  <si>
    <t>LEY N° 6400/2019</t>
  </si>
  <si>
    <t>I07</t>
  </si>
  <si>
    <t>ISALCG</t>
  </si>
  <si>
    <t>LEY Nº 2.574/2005</t>
  </si>
  <si>
    <t>Lengua y Cultura Guaraní</t>
  </si>
  <si>
    <t>Grado, Especializaciones</t>
  </si>
  <si>
    <t>N° 27/24</t>
  </si>
  <si>
    <t>I30</t>
  </si>
  <si>
    <t>ISCSJPII</t>
  </si>
  <si>
    <t>LEY Nº 3.5132008</t>
  </si>
  <si>
    <t>Enfermería. Obstetricia</t>
  </si>
  <si>
    <t>Res N° 027/2024</t>
  </si>
  <si>
    <t>Instituto Superior en Ciencias de la Salud “San Agustín”</t>
  </si>
  <si>
    <t>I22</t>
  </si>
  <si>
    <t>ISCSSA</t>
  </si>
  <si>
    <t>LEY Nº 3.029/2006</t>
  </si>
  <si>
    <t>Prótesis Dental. Obstetricia. Enfermería</t>
  </si>
  <si>
    <t>Instituto Superior en Ciencias de la Salud “San Nicolás”</t>
  </si>
  <si>
    <t>I23</t>
  </si>
  <si>
    <t>LEY Nº 3.030/2006</t>
  </si>
  <si>
    <t>Instituto Superior en Ciencias de la Salud “San Patricio de Irlanda del Norte”</t>
  </si>
  <si>
    <t>I31</t>
  </si>
  <si>
    <t>ISCSSPIN</t>
  </si>
  <si>
    <t>LEY Nº 3.739/2009</t>
  </si>
  <si>
    <t>Res N° 067/2024</t>
  </si>
  <si>
    <t>Instituto Superior en Ciencias Jurídicas “Escuela de Derecho y otras Unidades Pedagógicas”</t>
  </si>
  <si>
    <t>I32</t>
  </si>
  <si>
    <t>LEY Nº 3.693/2008</t>
  </si>
  <si>
    <t>Ciencias Jurídicas</t>
  </si>
  <si>
    <t>I18</t>
  </si>
  <si>
    <t>LEY N° 2.972/2006</t>
  </si>
  <si>
    <t>Relacione Internacionales</t>
  </si>
  <si>
    <t>I36</t>
  </si>
  <si>
    <t>LEY N° 3669/2008</t>
  </si>
  <si>
    <t>Grado. Postgrado</t>
  </si>
  <si>
    <t>Nota ISPTCE N° 007/2024</t>
  </si>
  <si>
    <t>I26</t>
  </si>
  <si>
    <t>LEY Nº 3.378/2007 </t>
  </si>
  <si>
    <t>16/11/2007 </t>
  </si>
  <si>
    <t>s/fecha</t>
  </si>
  <si>
    <t>Instituto Superior Salesiano de Estudios Filosóficos “Don Bosco”</t>
  </si>
  <si>
    <t>I03</t>
  </si>
  <si>
    <t>LEY Nº 2.167/2003</t>
  </si>
  <si>
    <t>Nota 02/01/2025</t>
  </si>
  <si>
    <t>I09</t>
  </si>
  <si>
    <t>LEY Nº 2.832/2005</t>
  </si>
  <si>
    <t>Agropecuaria</t>
  </si>
  <si>
    <t>Instituto Desarrollo</t>
  </si>
  <si>
    <t>Instituto Superior de Estudios del Ministerio Público</t>
  </si>
  <si>
    <t>ISEMP</t>
  </si>
  <si>
    <t>LEY Nº 7.393/2024</t>
  </si>
  <si>
    <t>Maestría en Derecho Penal, Procesal Penal y Gestión Fiscal. Especialización en Gestión Fiscal en el Proceso Penal. Especialización en investigación fiscal del Crimen Organizado. Especialización en Gestión Fiscal en el Proceso Civil. Capacitación en didáctica jurídica</t>
  </si>
  <si>
    <t>Ley de Creación</t>
  </si>
  <si>
    <t>Resolución de acreditación (ANEAES)</t>
  </si>
  <si>
    <t>Periodo acreditado (ANEAES)</t>
  </si>
  <si>
    <t>https://www.aneaes.gov.py/wp-content/uploads/2024/07/Crit._de_Calidad_-_Lic._Artes_y_Educ._Artistica.pdf</t>
  </si>
  <si>
    <t>https://www.aneaes.gov.py/wp-content/uploads/2024/07/Criterios_de_calidad_Bioquimica-1.pdf</t>
  </si>
  <si>
    <t>https://www.aneaes.gov.py/wp-content/uploads/2024/07/Criterio_de_Calidad_Comerciales.pdf</t>
  </si>
  <si>
    <t>https://www.aneaes.gov.py/wp-content/uploads/2024/07/Criterios_de_calidad_Ciencias.pdf</t>
  </si>
  <si>
    <t>https://www.aneaes.gov.py/wp-content/uploads/2024/07/Criterio_de_calidad_Ciencias_Actividad_fisica_y_del_Deporte.pdf</t>
  </si>
  <si>
    <t>https://www.aneaes.gov.py/wp-content/uploads/2024/07/Criterios_de_calidad_Derecho-1.pdf</t>
  </si>
  <si>
    <t>https://www.aneaes.gov.py/wp-content/uploads/2024/07/Criterios_de_calidad_Contaduria_Publica-1.pdf</t>
  </si>
  <si>
    <t>https://www.aneaes.gov.py/wp-content/uploads/2024/07/Crit_Calidad_Lic_Ciencias_Humanas_y_Sociales.pdf</t>
  </si>
  <si>
    <t>https://www.aneaes.gov.py/wp-content/uploads/2024/07/Criterios_de_calidad_Ciencias_de_la_Educacion-1.pdf</t>
  </si>
  <si>
    <t>https://www.aneaes.gov.py/wp-content/uploads/2024/07/Criterios_de_Calidad_Ciencias_de_la_Comunicacion.pdf</t>
  </si>
  <si>
    <t>https://www.aneaes.gov.py/wp-content/uploads/2024/07/Criterios_de_Calidad_Fonoaudiologia.pdf</t>
  </si>
  <si>
    <t>https://www.aneaes.gov.py/wp-content/uploads/2024/07/Criterios_de_calidad_Farmacia.pdf</t>
  </si>
  <si>
    <t>https://www.aneaes.gov.py/wp-content/uploads/2024/07/Criterios_de_calidad_Enfermeria-1.pdf</t>
  </si>
  <si>
    <t>https://www.aneaes.gov.py/wp-content/uploads/2024/07/Criterios_de_Calidad_Educacion_Inicial-1.pdf</t>
  </si>
  <si>
    <t>https://www.aneaes.gov.py/wp-content/uploads/2024/07/Criterios_de_Calidad_Educacion_Escolar_Basica.pdf</t>
  </si>
  <si>
    <t>https://www.aneaes.gov.py/wp-content/uploads/2024/07/Criterios_de_calidad_Economia-1.pdf</t>
  </si>
  <si>
    <t>https://www.aneaes.gov.py/wp-content/uploads/2024/07/Criterios_de_calidad_Kinesiologia_y_Fisioterapia_06_11_2018.pdf</t>
  </si>
  <si>
    <t>https://www.aneaes.gov.py/wp-content/uploads/2024/07/Crit._de_Calidad_-_Instrum._y_Area_Quirurgica.pdf</t>
  </si>
  <si>
    <t>https://www.aneaes.gov.py/wp-content/uploads/2024/07/Criterios_de_calidad_Ingenierias.pdf</t>
  </si>
  <si>
    <t>https://www.aneaes.gov.py/wp-content/uploads/2024/07/Criterios_de_calidad_Zootecnia.pdf</t>
  </si>
  <si>
    <t>https://www.aneaes.gov.py/wp-content/uploads/2024/07/Criterios_de_calidad_Ingenieria_Informatica.pdf</t>
  </si>
  <si>
    <t>https://www.aneaes.gov.py/wp-content/uploads/2024/07/Criterios_de_calidad_Ingenieria_Agronomica-2.pdf</t>
  </si>
  <si>
    <t>https://www.aneaes.gov.py/wp-content/uploads/2024/07/Criterios_de_calidad_Nutricion.pdf</t>
  </si>
  <si>
    <t>https://www.aneaes.gov.py/wp-content/uploads/2024/07/Criterio_de_Calidad_Notariado_y_Escribania.pdf</t>
  </si>
  <si>
    <t>https://www.aneaes.gov.py/wp-content/uploads/2024/07/Criterios_de_calidad_Medicina.pdf</t>
  </si>
  <si>
    <t>https://www.aneaes.gov.py/wp-content/uploads/2024/07/Criterios_de_Calidad_Matematica.pdf</t>
  </si>
  <si>
    <t>https://www.aneaes.gov.py/wp-content/uploads/2024/07/Criterios_de_calidad_Licenciatura_Informatica.pdf</t>
  </si>
  <si>
    <t>https://www.aneaes.gov.py/wp-content/uploads/2024/07/Criterios_de_Calidad_Lenguas.pdf</t>
  </si>
  <si>
    <t>https://www.aneaes.gov.py/wp-content/uploads/2024/07/Criterios_de_calidad_Veterinaria.pdf</t>
  </si>
  <si>
    <t>https://www.aneaes.gov.py/wp-content/uploads/2024/07/Criterios_de_Calidad_Trabajo_Social.pdf</t>
  </si>
  <si>
    <t>https://www.aneaes.gov.py/wp-content/uploads/2024/07/Criterios_de_Calidad_Licenciatura_en_Tecnologia_de_Alimentos.pdf</t>
  </si>
  <si>
    <t>https://www.aneaes.gov.py/wp-content/uploads/2024/07/Criterios_de_Calidad_Psicopedagogia_com.pdf</t>
  </si>
  <si>
    <t>https://www.aneaes.gov.py/wp-content/uploads/2024/07/Criterios_de_calidad_de_Psicologia.pdf</t>
  </si>
  <si>
    <t>https://www.aneaes.gov.py/wp-content/uploads/2024/07/Crit._de_Calidad_-_Lic._Optica_y_Contactologia.pdf</t>
  </si>
  <si>
    <t>https://www.aneaes.gov.py/wp-content/uploads/2024/07/Criterios_de_calidad_Odontologia.pdf</t>
  </si>
  <si>
    <t>https://www.aneaes.gov.py/wp-content/uploads/2024/07/Criterios_de_calidad_Obstetricia.pdf</t>
  </si>
  <si>
    <t>Total Hs Académicas Mínimas (ANEAES)</t>
  </si>
  <si>
    <t>Criterio de Calidad (ANEAES)</t>
  </si>
  <si>
    <t>Criterios de Calidad (ANEAES)</t>
  </si>
  <si>
    <t>Enlace</t>
  </si>
  <si>
    <t>Gr</t>
  </si>
  <si>
    <t>Cap</t>
  </si>
  <si>
    <t>Esp</t>
  </si>
  <si>
    <t>Doc</t>
  </si>
  <si>
    <t>Nivel</t>
  </si>
  <si>
    <t>Hs</t>
  </si>
  <si>
    <t>Normativa</t>
  </si>
  <si>
    <t>Dist</t>
  </si>
  <si>
    <t>Hs Doc</t>
  </si>
  <si>
    <t>Hs. PyP</t>
  </si>
  <si>
    <t>Hs Inv.</t>
  </si>
  <si>
    <t>Pre Grado</t>
  </si>
  <si>
    <t>, s/ Art 11, de la Res. CONES 512/2016</t>
  </si>
  <si>
    <t>Pre Grado - Salud</t>
  </si>
  <si>
    <t>, s/ Art. 63, de la Ley 4995/13 Educacion Superior</t>
  </si>
  <si>
    <t>Grado - Licenciatura</t>
  </si>
  <si>
    <t>Grado - Ingeniería</t>
  </si>
  <si>
    <t>- Ver Criterio de Calidad de la ANEAES</t>
  </si>
  <si>
    <t>Grado - Salud</t>
  </si>
  <si>
    <t>- Ver Criterio de Calidad de la ANEAES según la Carrera</t>
  </si>
  <si>
    <t>Capacitación</t>
  </si>
  <si>
    <t>, s/ Art 06, de la Res. CONES 700/2016</t>
  </si>
  <si>
    <t>Especialización</t>
  </si>
  <si>
    <t>, s/ Art 07, de la Res. CONES 700/2016</t>
  </si>
  <si>
    <t>Especialidad Médica</t>
  </si>
  <si>
    <t>- Ver Criterio de Calidad de la ANEAES según la Especialidad</t>
  </si>
  <si>
    <t>Maestría - Profesionalizante</t>
  </si>
  <si>
    <t>con 540 hs son horas de docencia y 160 hs son horas de Prácticas, Pasantías o Investigación, s/ Art 08, Inc. a, de la Res. CONES 700/2016</t>
  </si>
  <si>
    <t>Maestría - Investigación</t>
  </si>
  <si>
    <t>con 540 hs son horas de docencia y 160 hs son horas de Investigación, s/ Art 08, Inc. b, de la Res. CONES 700/2016</t>
  </si>
  <si>
    <t>Doctorado - Profesionalizante</t>
  </si>
  <si>
    <t>, s/ Art 09, Inc. a, de la Res. CONES 700/2016</t>
  </si>
  <si>
    <t>Doctorado - Investigación</t>
  </si>
  <si>
    <t>, s/ Art 09, Inc. b, de la Res. CONES 700/2016</t>
  </si>
  <si>
    <t>Grado y Pregrado 1</t>
  </si>
  <si>
    <t>Grado y Pregrado 2</t>
  </si>
  <si>
    <t>Posgrado Cap. y Esp.</t>
  </si>
  <si>
    <t>Mgs/ Dr Profesionalizante</t>
  </si>
  <si>
    <t>Mgs/ Dr Investigación</t>
  </si>
  <si>
    <t>Nivel 2</t>
  </si>
  <si>
    <t>Tec.</t>
  </si>
  <si>
    <t>Mae</t>
  </si>
  <si>
    <t>Catastro</t>
  </si>
  <si>
    <t>A1</t>
  </si>
  <si>
    <t>Anexo 1</t>
  </si>
  <si>
    <t>Anexos Act.</t>
  </si>
  <si>
    <t>A2</t>
  </si>
  <si>
    <t>Anexo 2</t>
  </si>
  <si>
    <t>A3</t>
  </si>
  <si>
    <t>Anexo 3</t>
  </si>
  <si>
    <t>A4</t>
  </si>
  <si>
    <t>Anexo 4</t>
  </si>
  <si>
    <t>Instituto Superior de Formación Tributaria, Comercial y Administrativa</t>
  </si>
  <si>
    <t>Instituto Superior de Odontologían ECO</t>
  </si>
  <si>
    <t>Liz Violeta Raquel  Keim Meden</t>
  </si>
  <si>
    <t>Luisa  Ocariz - Guex</t>
  </si>
  <si>
    <t>Gerardo Gómez Morales</t>
  </si>
  <si>
    <t xml:space="preserve">Inés  Quintana Ramos </t>
  </si>
  <si>
    <t>María del Carmen Gracia de Villanueva</t>
  </si>
  <si>
    <t>Arnaldo  Medina Tumino</t>
  </si>
  <si>
    <t>Admisibilidad</t>
  </si>
  <si>
    <t>Evaluadores</t>
  </si>
  <si>
    <t>Directora DAC</t>
  </si>
  <si>
    <t>dralizkeim@hotmail.com</t>
  </si>
  <si>
    <t>luisaocariz15@gmail.com</t>
  </si>
  <si>
    <t>gerardogomo@gmail.com</t>
  </si>
  <si>
    <t>zamarilla@cones.gov.py</t>
  </si>
  <si>
    <t>inesquintana209@gmail.com</t>
  </si>
  <si>
    <t>mgracia@cones.gov.py</t>
  </si>
  <si>
    <t>invernizzi.da.cones@gmail.com</t>
  </si>
  <si>
    <t>mgsamedinatumino@gmail.com</t>
  </si>
  <si>
    <t>Correo Electrónico</t>
  </si>
  <si>
    <t>Jefa de Control Dpto de Control de Procesos Académicos</t>
  </si>
  <si>
    <t>Rosa María Trinidad Acosta</t>
  </si>
  <si>
    <t>rtrinidad@cones.gov.py</t>
  </si>
  <si>
    <t>Jefa Dpto.</t>
  </si>
  <si>
    <t>Monitoreo</t>
  </si>
  <si>
    <t>Admisiblidad</t>
  </si>
  <si>
    <t>Pertinencia del contenido de los documentos normativos de admisión de la carrera</t>
  </si>
  <si>
    <t xml:space="preserve">Pertinencia del contenido de los documentos normativos de la evaluación, calificación y promoción </t>
  </si>
  <si>
    <t xml:space="preserve">Pertinencia del contenido de los documentos normativos de la extensión y/o responsabilidad social universitaria </t>
  </si>
  <si>
    <t>Dimensión / Funcionario CONES</t>
  </si>
  <si>
    <t>Dim. Académico - EaD</t>
  </si>
  <si>
    <t>Dim. Académico - Salud</t>
  </si>
  <si>
    <t>Dim. Académico</t>
  </si>
  <si>
    <t>Dim. Jurídica</t>
  </si>
  <si>
    <t>Dim. Económica</t>
  </si>
  <si>
    <t>Dim. Infraestructura</t>
  </si>
  <si>
    <t>Fecha de Reingreso</t>
  </si>
  <si>
    <t>Fecha de Ingreso</t>
  </si>
  <si>
    <t>Infraestructura</t>
  </si>
  <si>
    <t>Económico</t>
  </si>
  <si>
    <t>Evaluador   Académico</t>
  </si>
  <si>
    <t>Días Est.</t>
  </si>
  <si>
    <t>N° de Expediente - Reingreso 1</t>
  </si>
  <si>
    <t>N° de Expediente - Reingreso 2</t>
  </si>
  <si>
    <t xml:space="preserve">Ingrese </t>
  </si>
  <si>
    <t>Prog. s/ Presentar</t>
  </si>
  <si>
    <t>Prog. Verificados</t>
  </si>
  <si>
    <t xml:space="preserve"> Nombre Asignatura</t>
  </si>
  <si>
    <t>Denominación</t>
  </si>
  <si>
    <t>Cant. sesiones</t>
  </si>
  <si>
    <t>Prerrequisitos</t>
  </si>
  <si>
    <t>THTD/ THTI/ THA</t>
  </si>
  <si>
    <t>Hs Teó.</t>
  </si>
  <si>
    <t>Hs Prác.</t>
  </si>
  <si>
    <t>SNCA-Py</t>
  </si>
  <si>
    <t>Claridad y exactitud en la identificación</t>
  </si>
  <si>
    <t>Tot. Docencia (Asignaturas)</t>
  </si>
  <si>
    <t>Objetivos/ Competencias</t>
  </si>
  <si>
    <t>Aprendizajes esenciales</t>
  </si>
  <si>
    <t>Organización de contenidos</t>
  </si>
  <si>
    <t>Relevancia, coherencia</t>
  </si>
  <si>
    <t>Req. Mín. p/ "S":</t>
  </si>
  <si>
    <t>Req. Mín. p/ "PS":</t>
  </si>
  <si>
    <t>Semestre -año</t>
  </si>
  <si>
    <t>Legitimidad jurídica de la carrera actualizada</t>
  </si>
  <si>
    <t>Pertinencia de la fundamentación de la actualización del proyecto académico</t>
  </si>
  <si>
    <t>Pertinencia del análisis comparativo del perfil de egreso</t>
  </si>
  <si>
    <t>Pertinencia del análisis comparativo de la malla curricular</t>
  </si>
  <si>
    <t>Pertinencia de la fundamentación del proyecto académico actualizado como respuesta a necesidades institucionales y sociales</t>
  </si>
  <si>
    <t>Pertinencia de los objetivos generales y específicos de la carrera, en coherencia con el perfil de egreso, el área de formación y el aporte institucional</t>
  </si>
  <si>
    <t>Pertinencia del perfil de ingreso y su correspondencia con los requisitos de admisión establecidos para el acceso a la carrera</t>
  </si>
  <si>
    <t>Claridad y adecuación de los requisitos documentales exigidos para la admisión a la carrera</t>
  </si>
  <si>
    <t>Pertinencia del perfil de egreso en relación con las competencias adquiridas y su aplicación en el campo laboral</t>
  </si>
  <si>
    <t>Coherencia y pertinencia de los componentes que integran el plan de estudios</t>
  </si>
  <si>
    <t>Coherencia pedagógica de la propuesta metodológica con el modelo educativo, las estrategias de enseñanza-aprendizaje y los mecanismos de evaluación</t>
  </si>
  <si>
    <t>Pertinencia y coherencia del plan de extensión o de responsabilidad social en relación con el plan de estudios de la carrera</t>
  </si>
  <si>
    <t>Pertinencia y regulación del Trabajo de Fin de Grado como componente integrador del plan de estudios</t>
  </si>
  <si>
    <t>Pertinencia y formalización de los vínculos institucionales que respaldan la implementación de prácticas y pasantías durante la carrera</t>
  </si>
  <si>
    <t>Coherencia y organización del régimen de aplicación de las prácticas supervisadas y/o pasantías en función del plan de estudios y los convenios establecidos</t>
  </si>
  <si>
    <t xml:space="preserve">Dimensión Académica </t>
  </si>
  <si>
    <t>1.2. Académica - Estructura</t>
  </si>
  <si>
    <t>1.3. Académica - Programas de Estudio</t>
  </si>
  <si>
    <t xml:space="preserve">N° de criterios </t>
  </si>
  <si>
    <t xml:space="preserve">TOTAL </t>
  </si>
  <si>
    <t xml:space="preserve">Pertinencia de las fuentes bibliográficas en relación a las asignaturas del plan de estudio </t>
  </si>
  <si>
    <t>1.1. Académica - Jurídica</t>
  </si>
  <si>
    <t>1.1 Explica las razones institucionales, normativas, tecnológicas, pedagógicas, sociales o científicas que justifican la actualización, conforme al Art. 3º de la Resolución CONES N.º 116/2017.</t>
  </si>
  <si>
    <t>1.2 Justifica la modificación como respuesta a los resultados de evaluación externa o procesos de aseguramiento de la calidad.</t>
  </si>
  <si>
    <t>2.1 Presenta un cuadro comparativo entre el perfil de egreso vigente y el perfil propuesto.</t>
  </si>
  <si>
    <t>3.1 Presenta un cuadro comparativo entre la malla curricular vigente y la propuesta actual.</t>
  </si>
  <si>
    <t>3.2 Indica los cambios en la distribución de asignaturas o carga horaria.</t>
  </si>
  <si>
    <t>4.1 Expone las razones institucionales que justifican la propuesta de carrera como respuesta a necesidades detectadas en la sociedad.</t>
  </si>
  <si>
    <t>4.2 Describe la comunidad beneficiaria y los beneficiarios directos del proyecto académico.</t>
  </si>
  <si>
    <t>5.1 Presenta objetivos generales que expresan propósitos institucionales en relación con el área de formación.</t>
  </si>
  <si>
    <t>5.4 Verifica la coherencia entre los objetivos específicos, el perfil de egreso y el plan de estudios.</t>
  </si>
  <si>
    <t>6.1 Describe el perfil de ingreso esperado en relación con las competencias previas del postulante.</t>
  </si>
  <si>
    <t>6.2 Presenta los requisitos de admisión, incluyendo el dominio de lengua extranjera cuando corresponda.</t>
  </si>
  <si>
    <t>7.1 Presenta los requisitos documentales establecidos por la normativa nacional (título de bachiller, certificado de estudios, documento de identidad, entre otros).</t>
  </si>
  <si>
    <t>8.1 Define competencias adecuadas para el desempeño efectivo en el ejercicio profesional</t>
  </si>
  <si>
    <t>8.2 Demuestra coherecia  con los  criterios de calidad (ANEAES),en caso de que correspondan</t>
  </si>
  <si>
    <t>8.3 Evidencia coherencia con el logro de los objetivos formativos establecidos para la carrera</t>
  </si>
  <si>
    <t>8.4 Describe la aplicación de esas competencias en el campo ocupacional correspondiente.</t>
  </si>
  <si>
    <t>9.1 Presenta el plan de estudios con identificación de las áreas curriculares: básicas, profesionales y complementarias.</t>
  </si>
  <si>
    <t>9.2 Incluye, cuando corresponde, las prácticas profesionales, el trabajo final de grado, la extensión universitaria y las asignaturas electivas y/u optativas.</t>
  </si>
  <si>
    <t>9.3 Explicita la distribución porcentual de cada área del conocimiento.</t>
  </si>
  <si>
    <t>9.4 Presenta la malla curricular organizada por periodos académicos, con carga horaria teórica y práctica, y créditos asignados.</t>
  </si>
  <si>
    <t>9.5 Presenta un cuadro de correlación entre las competencias del perfil de egreso y las asignaturas, con sus respectivos objetivos y capacidades a desarrollar, conforme al modelo educativo.</t>
  </si>
  <si>
    <t>10.1 Identifica el modelo educativo institucional que sustenta el desarrollo de la carrera.</t>
  </si>
  <si>
    <t>10.2 Describe las estrategias metodológicas a ser implementadas en el proceso de enseñanza-aprendizaje.</t>
  </si>
  <si>
    <t>10.4 Describe la modalidad y estrategias metodológicas previstas para prácticas profesionales externas y/o pasantías supervisadas, si corresponde.</t>
  </si>
  <si>
    <t>10.5 Describe las estrategias evaluativas previstas para verificar la adquisición de conocimientos, habilidades y destrezas, en coherencia con el modelo educativo.</t>
  </si>
  <si>
    <t xml:space="preserve">10.6 Presenta  la escala de calificación a ser aplicada en la implementación de la carrera </t>
  </si>
  <si>
    <t>10.7 Presenta los criterios de promoción de las asignaturas/materias/otras, teóricas y prácticas</t>
  </si>
  <si>
    <t>10.9 Menciona los tipos de evaluación a ser aplicados en la implementación del proyecto académico, conforme a las estrategias metodológicas</t>
  </si>
  <si>
    <t>11.2 Verifica la coherencia entre el plan de extensión y los objetivos del plan de estudios.</t>
  </si>
  <si>
    <t xml:space="preserve">11.3 Propicia el intercambio de saberes entre las asignaturas/materias, definidas en el plan de estudio </t>
  </si>
  <si>
    <t xml:space="preserve">11.4 Promueve la participación de la comunidad educativa </t>
  </si>
  <si>
    <t>11.5 Responde a necesidades detectadas en la comunidad</t>
  </si>
  <si>
    <t>12.1 Describe las características del Trabajo de Fin de Grado en coherencia con la naturaleza de la carrera.</t>
  </si>
  <si>
    <t>12.2 Establece las condiciones para el desarrollo, presentación, defensa y evaluación del Trabajo de Fin de Grado a través de un reglamento aprobado.</t>
  </si>
  <si>
    <t>13.1 Presenta convenios firmados o, en su defecto, carta de compromiso bajo declaración jurada con la lista de instituciones y/o empresas asociadas a las prácticas o pasantías.</t>
  </si>
  <si>
    <t>13.2 Verifica la pertinencia de las instituciones y/o empresas propuestas en relación con el perfil de egreso y las actividades formativas de la carrera.</t>
  </si>
  <si>
    <t>14.1 Presenta un resumen estructurado que describe instituciones, duración, carga horaria y distribución de tareas, conforme a la malla curricular.</t>
  </si>
  <si>
    <t>14.2 Describe los mecanismos de supervisión del tutor o profesional de la práctica/pasantía</t>
  </si>
  <si>
    <t>14.3 Presenta tiempo destinado a las práctica/pasantía</t>
  </si>
  <si>
    <t>14.4 Establece el procedimiento de supervisión y valoración de las prácticas/pasantías en las instituciones receptoras</t>
  </si>
  <si>
    <t>14.5 Verifica la correspondencia entre las prácticas y/o pasantías previstas y las instituciones conveniadas.</t>
  </si>
  <si>
    <t>15.1 Verifica que las fuentes bibliográficas físicas o digitales disponibles para el primer año de la carrera sean coherentes con las asignaturas del plan de estudios</t>
  </si>
  <si>
    <t xml:space="preserve">1.1 Presenta la denominación de la asignatura </t>
  </si>
  <si>
    <t>1.2 Presenta la duración definida en semestre o año académico</t>
  </si>
  <si>
    <t>1.3 Presenta la cantidad de sesiones</t>
  </si>
  <si>
    <t>2.1 Verifica que los objetivos y/o competencias de cada asignatura sean congruentes con el perfil de egreso de la carrera.</t>
  </si>
  <si>
    <t>2.2 Verifica que los aprendizajes esenciales del área de conocimiento se reflejen de manera clara en los objetivos y competencias establecidos en cada asignatura.</t>
  </si>
  <si>
    <t>2.3 Organiza los contenidos de la asignatura en unidades y subunidades de manera coherente con el logro de los objetivos y/o competencias previstos.</t>
  </si>
  <si>
    <t>2.4 Verifica que el programa de estudio incluya referencias bibliográficas pertinentes, actualizadas y vinculadas a los contenidos desarrollados.</t>
  </si>
  <si>
    <t>1.1 Presenta el organigrama con los cargos de gestión de la carrera</t>
  </si>
  <si>
    <t xml:space="preserve">2.1 Presenta la lista del plantel académico del primer año de la carrera , indicando los datos personales y profesionales, que deberán ser acordes al área del saber y competencias pedagógicas.  </t>
  </si>
  <si>
    <t xml:space="preserve">Nivel de cumplimiento mínimo </t>
  </si>
  <si>
    <t>15.2 Presenta carta compromiso en carácter de declaración jurada de adquisición procesual del listado de acervo bibliográfico físico o digital, a ser utilizado en los demás años de la carrera</t>
  </si>
  <si>
    <t>0. Identificacion de Proyecto Academico</t>
  </si>
  <si>
    <t>PONDERACIONES</t>
  </si>
  <si>
    <t xml:space="preserve">Cantidad de indicadores </t>
  </si>
  <si>
    <t>CALIFICACION</t>
  </si>
  <si>
    <t>CRITERIOS</t>
  </si>
  <si>
    <t>INDICADORES</t>
  </si>
  <si>
    <t>VERIFICADOS</t>
  </si>
  <si>
    <t>1.4 Identifica  los prerrequisitos</t>
  </si>
  <si>
    <t>Referencia Bibliografica</t>
  </si>
  <si>
    <t>1.4 Académica - Capital Humano</t>
  </si>
  <si>
    <t>1.3. Dimensión Académico-Programas de Estudio</t>
  </si>
  <si>
    <t xml:space="preserve">1.1. Dimensión Académico-Jurídica </t>
  </si>
  <si>
    <t>1.4. Dimensión Académico-Capital Humano</t>
  </si>
  <si>
    <t>"NS"</t>
  </si>
  <si>
    <t>&lt;=74%</t>
  </si>
  <si>
    <t>1.5 Presenta el total de carga horaria</t>
  </si>
  <si>
    <t xml:space="preserve">1.6 Presenta el total de carga horaria teórica </t>
  </si>
  <si>
    <t xml:space="preserve">1.7 Presenta el total de carga horaria práctica </t>
  </si>
  <si>
    <t xml:space="preserve">1.8 Presenta la cantidad de créditos académicos </t>
  </si>
  <si>
    <t>0. Identificación del proyecto académico</t>
  </si>
  <si>
    <t>Denominación de la carrera</t>
  </si>
  <si>
    <t>Área del saber (Frascati)</t>
  </si>
  <si>
    <t>NO</t>
  </si>
  <si>
    <t>Título que otorgará</t>
  </si>
  <si>
    <t xml:space="preserve">Duración de la carrera </t>
  </si>
  <si>
    <t>Organización del periodo académico</t>
  </si>
  <si>
    <t>Total Hs Docente (THTD)</t>
  </si>
  <si>
    <t>Total Hs Independiente (THTI)</t>
  </si>
  <si>
    <t>Total Hs Académica (THA)</t>
  </si>
  <si>
    <t>Total de créditos académicos</t>
  </si>
  <si>
    <t>SI</t>
  </si>
  <si>
    <t>PUNTAJE</t>
  </si>
  <si>
    <t xml:space="preserve">Facultad/Unidad Académica </t>
  </si>
  <si>
    <t>Sede/ Filial de implementación</t>
  </si>
  <si>
    <t>Distrito</t>
  </si>
  <si>
    <t>Departamento</t>
  </si>
  <si>
    <t xml:space="preserve">Dirección de implementación de la carrera </t>
  </si>
  <si>
    <t xml:space="preserve">Nombre y apellido del representante académico </t>
  </si>
  <si>
    <t xml:space="preserve">Número de documento de identidad del representante académico </t>
  </si>
  <si>
    <t xml:space="preserve">Número de teléfono </t>
  </si>
  <si>
    <t>Correo electrónico del representante académico</t>
  </si>
  <si>
    <t>Nivel de cumplimiento logrado</t>
  </si>
  <si>
    <t>Puntaje logrado</t>
  </si>
  <si>
    <t>RESULTADO</t>
  </si>
  <si>
    <t>Ingrese numero de transacción, boleta</t>
  </si>
  <si>
    <t>Pertinencia del contenido de los documentos normativos del intercambio y movilidad académica</t>
  </si>
  <si>
    <t>Fecha de ingreso:</t>
  </si>
  <si>
    <t xml:space="preserve">Fecha de ingreso: </t>
  </si>
  <si>
    <t>NOTA FINAL</t>
  </si>
  <si>
    <t xml:space="preserve">PUNTAJE </t>
  </si>
  <si>
    <t>ASIGNATURAS</t>
  </si>
  <si>
    <t>MES2</t>
  </si>
  <si>
    <t>Cod3</t>
  </si>
  <si>
    <t>Cod2</t>
  </si>
  <si>
    <t>Dpto2</t>
  </si>
  <si>
    <t>DD3</t>
  </si>
  <si>
    <t>N12</t>
  </si>
  <si>
    <t>N22</t>
  </si>
  <si>
    <t>N13</t>
  </si>
  <si>
    <t>N32</t>
  </si>
  <si>
    <t>N23</t>
  </si>
  <si>
    <t>N14</t>
  </si>
  <si>
    <t>CI2</t>
  </si>
  <si>
    <t>RESOLUCION CONES N° 258/2024 -  ANEXO I 2</t>
  </si>
  <si>
    <t>Copiar y Pegar desde la Malla Presentada</t>
  </si>
  <si>
    <t>DD/MM/AAAA</t>
  </si>
  <si>
    <t>ingrese</t>
  </si>
  <si>
    <t>Síntesis evaluativa FINAL</t>
  </si>
  <si>
    <t>REGISTRO DE EVALUACIÓN PARA ACTUALIZACIÓN DE CARRERAS DE GRADO ACREDITADAS POR LA ANEAES,QUE HAYAN PRESENTADO MODIFICACIONES CON POSTERIORIDAD A LA ACREDITACIÓN, ANEXO 2 RES N°232/2024</t>
  </si>
  <si>
    <t>2.1 Cuenta con normativa vigente que aprueba el reglamento de admisión</t>
  </si>
  <si>
    <t>2.2 Describe los requisitos de admisión a la carrera</t>
  </si>
  <si>
    <t>2.3 Describe la exigencia de presentación del certificado de culminación de la educación media, debidamente legalizado</t>
  </si>
  <si>
    <t>2.4 Describe la exigencia del documento de residencia, para estudiantes extranjeros</t>
  </si>
  <si>
    <t>2.5 Establece otras condiciones de admisión definidas por la IES en ejercicio de su autonomía</t>
  </si>
  <si>
    <t>3.1 Cuenta con normativa vigente que aprueba el reglamento de evaluación, calificación y promoción</t>
  </si>
  <si>
    <t>3.2 Describe los niveles de exigencia para la promoción, con sus respectivos procedimientos de calificación</t>
  </si>
  <si>
    <t>3.3 Describe sistemas de evaluación de las actividades de investigación y extensión</t>
  </si>
  <si>
    <t xml:space="preserve">3.4 Establece las estrategias evaluativas a implementar conforme al modelo educativo </t>
  </si>
  <si>
    <t>Pertinencia del contenido del documento respecto a las pasantias y prácticas supervisadas</t>
  </si>
  <si>
    <t>4.1 Cuenta con normativa vigente que aprueba el reglamento de pasantias y prácticas supervisadas</t>
  </si>
  <si>
    <t>4.2 Describe la organización de  pasantias y  prácticas supervisadas</t>
  </si>
  <si>
    <t>4.3 Identifica a los responsables de la supervisión en las  pasantias y prácticas supervisadas</t>
  </si>
  <si>
    <t>4.4 Establece las obligaciones de los estudiantes durante  las pasantias y prácticas supervisadas</t>
  </si>
  <si>
    <t xml:space="preserve">Pertinencia del contenido de los documentos normativos de la investigación  </t>
  </si>
  <si>
    <t>5.1 Cuenta con normativa vigente que aprueba el reglamento de investigación</t>
  </si>
  <si>
    <t>5.3 Describe las líneas de investigación definidas por la carrera</t>
  </si>
  <si>
    <t>5.2 Regula la participación de docentes y estudiantes en las actividades de investigación</t>
  </si>
  <si>
    <t>6.1 Cuenta con normativa vigente que aprueba el reglamento de extensión y responsabilidad social universitaria</t>
  </si>
  <si>
    <t>6.2 Describe las condiciones de implementación de las actividades de extensión  y/o responsabilidad social universitaria</t>
  </si>
  <si>
    <t>6.3 Describe la vinculación de las actividades de extensión con las asignaturas del plan de estudios</t>
  </si>
  <si>
    <t>6.4 Regula la participación de docentes y estudiantes en las actividades de extensión  y/o responsabilidad social universitaria</t>
  </si>
  <si>
    <t>Pertinencia del contenido de los documentos normativos de los créditos académicos</t>
  </si>
  <si>
    <t>7.1 Cuenta con normativa vigente que aprueba el reglamento del sistema de créditos académicos</t>
  </si>
  <si>
    <t>7.2 Establece el sistema de créditos académicos institucional aplicable a la carrera, de acuerdo con la Guía para la Redacción de Reglamentaciones Institucionales para la Implementación del SNCA-PY, Resolución CONES Nº 221/2024</t>
  </si>
  <si>
    <t>8.1 Cuenta con rnormativa vigente que aprueba el reglamento de intercambio y movilidad académica</t>
  </si>
  <si>
    <t>1.1 Cuenta con resolución institucional vigente que aprueba la actualización del proyecto académico por parte del Consejo Superior Universitario o instancia competente conforme al estatuto institucional.</t>
  </si>
  <si>
    <t>1.2 Cuenta con la resolución vigente de acreditación de la carrera emitida por la ANEAES.</t>
  </si>
  <si>
    <t>8.2 Describe los objetivos y la organización de las actividades de intercambio y movilidad académica</t>
  </si>
  <si>
    <t>8.3 Identifica a los beneficiarios de los programas de intercambio y movilidad académica</t>
  </si>
  <si>
    <t xml:space="preserve">1.2. Dimensión Académico-Estructura </t>
  </si>
  <si>
    <t>2.2 Señala las competencias/objetivos nuevas o mejoradas en el perfil actualizado.</t>
  </si>
  <si>
    <t>5.2 Presenta objetivos generales que explicitan el aporte al desarrollo profesional y a la realidad nacional.</t>
  </si>
  <si>
    <t>5.3 Presenta objetivos específicos derivados de los generales</t>
  </si>
  <si>
    <t>7.2 Presenta otros requisitos documentales definidos por la institución en el marco de su autonomía.</t>
  </si>
  <si>
    <t>10.3  Presenta las actividades de formación e investigación previstas en el desarrollo curricular.</t>
  </si>
  <si>
    <t xml:space="preserve">10.8 Presenta los criterios de evaluación de las experiencias de extensión, investigación y pasantías </t>
  </si>
  <si>
    <t>11.1 Presenta un plan de actividades de extensión o responsabilidad social vinculadas al desarrollo de la carrera.</t>
  </si>
  <si>
    <t>Valor normalizador</t>
  </si>
  <si>
    <t>IES</t>
  </si>
  <si>
    <t>Facultad/Unidad académica</t>
  </si>
  <si>
    <t>Carrera/ Programa</t>
  </si>
  <si>
    <t>Área del Saber</t>
  </si>
  <si>
    <t>Título</t>
  </si>
  <si>
    <t>Duración del Proyecto</t>
  </si>
  <si>
    <t>Años/ Meses</t>
  </si>
  <si>
    <t>THTD</t>
  </si>
  <si>
    <t>THTI</t>
  </si>
  <si>
    <t>THA</t>
  </si>
  <si>
    <t>Equivalencia de Créditos</t>
  </si>
  <si>
    <t>Valor Normalizador</t>
  </si>
  <si>
    <t>CA-PY</t>
  </si>
  <si>
    <t>Departamento de Control de Proceso</t>
  </si>
  <si>
    <t>Firma:</t>
  </si>
  <si>
    <r>
      <t xml:space="preserve">Observaciones:
</t>
    </r>
    <r>
      <rPr>
        <sz val="12"/>
        <color theme="1"/>
        <rFont val="Garamond"/>
        <family val="1"/>
      </rPr>
      <t xml:space="preserve">1. Se puede presentar en los siguientes tipos de documentos: Políticas/ Reglamentos /Normativas/ Mecanismos/ Procedimientos 
2. El objeto de la normativa puede estar en un solo documento o en varios. 
</t>
    </r>
  </si>
  <si>
    <r>
      <t xml:space="preserve">Observaciones:
</t>
    </r>
    <r>
      <rPr>
        <sz val="13"/>
        <color theme="1"/>
        <rFont val="Garamond"/>
        <family val="1"/>
      </rPr>
      <t xml:space="preserve">1. Se puede presentar en los siguientes tipos de documentos: Políticas/ Reglamentos /Normativas/ Mecanismos/ Procedimientos 
2. El objeto de la normativa puede estar en un solo documento o en varios. </t>
    </r>
  </si>
  <si>
    <r>
      <rPr>
        <b/>
        <u/>
        <sz val="12"/>
        <color theme="1"/>
        <rFont val="Garamond"/>
        <family val="1"/>
      </rPr>
      <t>Observaciones:</t>
    </r>
    <r>
      <rPr>
        <sz val="12"/>
        <color theme="1"/>
        <rFont val="Garamond"/>
        <family val="1"/>
      </rPr>
      <t xml:space="preserve">
1. Se puede presentar en los siguientes tipos de documentos: Políticas/ Reglamentos /Normativas/ Mecanismos/ Procedimientos 
2. El objeto de la normativa puede estar en un solo documento o en varios. </t>
    </r>
  </si>
  <si>
    <r>
      <t xml:space="preserve">1.2 Verifica la correspondencia del perfil profesional de los gestores/directivos con la carrera, conforme al registro en el sistema </t>
    </r>
    <r>
      <rPr>
        <b/>
        <sz val="12"/>
        <color theme="1"/>
        <rFont val="Garamond"/>
        <family val="1"/>
      </rPr>
      <t>CVPY</t>
    </r>
    <r>
      <rPr>
        <sz val="12"/>
        <color theme="1"/>
        <rFont val="Garamond"/>
        <family val="1"/>
      </rPr>
      <t xml:space="preserve"> del CONACYT.</t>
    </r>
  </si>
  <si>
    <r>
      <t xml:space="preserve">2.2 Verifica que la experiencia profesional de los docentes sea pertinente para el ejercicio de la docencia en el área correspondiente, conforme al registro en el sistema </t>
    </r>
    <r>
      <rPr>
        <b/>
        <sz val="12"/>
        <color theme="1"/>
        <rFont val="Garamond"/>
        <family val="1"/>
      </rPr>
      <t>CVPY</t>
    </r>
    <r>
      <rPr>
        <sz val="12"/>
        <color theme="1"/>
        <rFont val="Garamond"/>
        <family val="1"/>
      </rPr>
      <t xml:space="preserve"> del CONACYT.</t>
    </r>
  </si>
  <si>
    <t>Sandra Ocampos Benedeti</t>
  </si>
  <si>
    <t xml:space="preserve">Graciela Molinas </t>
  </si>
  <si>
    <t xml:space="preserve">Lorenzo Zárate </t>
  </si>
  <si>
    <t xml:space="preserve">Julián A.Aguero de León </t>
  </si>
  <si>
    <t>Inactivo</t>
  </si>
  <si>
    <t>José Villasanti</t>
  </si>
  <si>
    <t>Guillermo Benítez</t>
  </si>
  <si>
    <t>Magdalena Gamarra</t>
  </si>
  <si>
    <t>Marisa Amaral</t>
  </si>
  <si>
    <t>Julieta Mendez</t>
  </si>
  <si>
    <t>Roque Ramirez</t>
  </si>
  <si>
    <t>DIRECCION DE GESTION DE PROYECTO</t>
  </si>
  <si>
    <t>S - Satisfactorio</t>
  </si>
  <si>
    <t>PS - Parcialmente Satisfactorio</t>
  </si>
  <si>
    <t>NS - No Satisfactorio</t>
  </si>
  <si>
    <t>NA - No Aplica</t>
  </si>
  <si>
    <t>Ulises Villasanti</t>
  </si>
  <si>
    <t>FD - Fase Diagnóstica</t>
  </si>
  <si>
    <t>ESCALA DE VALORACION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</si>
</sst>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dd/mmm/yyyy"/>
    <numFmt numFmtId="165" formatCode="dd/mm/yyyy"/>
    <numFmt numFmtId="166" formatCode="dd\-mmm\-yyyy"/>
    <numFmt numFmtId="167" formatCode="0.0"/>
    <numFmt numFmtId="168" formatCode="0.0%"/>
    <numFmt numFmtId="169" formatCode="dd/mm/yyyy;@"/>
  </numFmts>
  <fonts count="70">
    <font>
      <sz val="11"/>
      <color theme="1"/>
      <name val="ArialMT"/>
      <family val="2"/>
    </font>
    <font>
      <sz val="11"/>
      <color theme="1"/>
      <name val="ArialMT"/>
      <family val="2"/>
    </font>
    <font>
      <b/>
      <sz val="11"/>
      <color theme="1"/>
      <name val="ArialMT"/>
      <family val="2"/>
    </font>
    <font>
      <sz val="12"/>
      <color theme="1"/>
      <name val="ArialMT"/>
      <family val="2"/>
    </font>
    <font>
      <b/>
      <sz val="12"/>
      <color theme="1"/>
      <name val="ArialMT"/>
    </font>
    <font>
      <b/>
      <sz val="14"/>
      <color theme="1"/>
      <name val="ArialMT"/>
    </font>
    <font>
      <b/>
      <sz val="16"/>
      <color theme="1"/>
      <name val="ArialMT"/>
    </font>
    <font>
      <sz val="16"/>
      <color theme="1"/>
      <name val="ArialMT"/>
    </font>
    <font>
      <b/>
      <sz val="10"/>
      <color theme="1"/>
      <name val="ArialMT"/>
    </font>
    <font>
      <sz val="10"/>
      <color theme="1"/>
      <name val="ArialMT"/>
    </font>
    <font>
      <sz val="10"/>
      <color rgb="FFFF0000"/>
      <name val="ArialMT"/>
    </font>
    <font>
      <b/>
      <sz val="11"/>
      <color theme="1"/>
      <name val="ArialMT"/>
    </font>
    <font>
      <b/>
      <i/>
      <sz val="12"/>
      <color rgb="FFFF0000"/>
      <name val="ArialMT"/>
    </font>
    <font>
      <b/>
      <sz val="11"/>
      <color theme="1"/>
      <name val="arial"/>
      <family val="2"/>
    </font>
    <font>
      <b/>
      <i/>
      <sz val="11"/>
      <color theme="1"/>
      <name val="ArialMT"/>
    </font>
    <font>
      <b/>
      <i/>
      <sz val="11"/>
      <color theme="5" tint="-0.499984740745262"/>
      <name val="ArialMT"/>
    </font>
    <font>
      <b/>
      <sz val="10"/>
      <color rgb="FFFF0000"/>
      <name val="ArialMT"/>
    </font>
    <font>
      <sz val="11"/>
      <color theme="1"/>
      <name val="Arial"/>
      <family val="2"/>
    </font>
    <font>
      <sz val="11"/>
      <name val="ArialMT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MT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rgb="FF000000"/>
      <name val="ArialMT"/>
    </font>
    <font>
      <sz val="12"/>
      <color theme="1"/>
      <name val="ArialMT"/>
    </font>
    <font>
      <i/>
      <sz val="11"/>
      <name val="ArialMT"/>
    </font>
    <font>
      <sz val="11"/>
      <color theme="1"/>
      <name val="ArialMT"/>
    </font>
    <font>
      <i/>
      <sz val="11"/>
      <color theme="1"/>
      <name val="ArialMT"/>
    </font>
    <font>
      <u/>
      <sz val="11"/>
      <color theme="10"/>
      <name val="ArialMT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212529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8"/>
      <name val="ArialMT"/>
      <family val="2"/>
    </font>
    <font>
      <b/>
      <i/>
      <sz val="11"/>
      <color theme="0"/>
      <name val="ArialMT"/>
    </font>
    <font>
      <b/>
      <sz val="11"/>
      <color theme="0"/>
      <name val="ArialMT"/>
    </font>
    <font>
      <b/>
      <sz val="12"/>
      <color rgb="FFFF0000"/>
      <name val="ArialMT"/>
    </font>
    <font>
      <sz val="14"/>
      <color theme="1"/>
      <name val="ArialMT"/>
      <family val="2"/>
    </font>
    <font>
      <sz val="11"/>
      <name val="Atm"/>
    </font>
    <font>
      <sz val="10"/>
      <color theme="1"/>
      <name val="ArialMT"/>
      <family val="2"/>
    </font>
    <font>
      <b/>
      <sz val="11"/>
      <color theme="0"/>
      <name val="ArialMT"/>
      <family val="2"/>
    </font>
    <font>
      <b/>
      <sz val="11"/>
      <color theme="0"/>
      <name val="arial"/>
      <family val="2"/>
    </font>
    <font>
      <b/>
      <sz val="10"/>
      <color rgb="FFFF0000"/>
      <name val="ArialMT"/>
      <family val="2"/>
    </font>
    <font>
      <sz val="9"/>
      <color rgb="FFFF0000"/>
      <name val="ArialMT"/>
    </font>
    <font>
      <sz val="12"/>
      <name val="Atm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1"/>
      <color theme="1"/>
      <name val="Garamond"/>
      <family val="1"/>
    </font>
    <font>
      <i/>
      <sz val="12"/>
      <color theme="1"/>
      <name val="Garamond"/>
      <family val="1"/>
    </font>
    <font>
      <i/>
      <sz val="12"/>
      <color rgb="FF7030A0"/>
      <name val="Garamond"/>
      <family val="1"/>
    </font>
    <font>
      <b/>
      <sz val="12"/>
      <color rgb="FFFF0000"/>
      <name val="Garamond"/>
      <family val="1"/>
    </font>
    <font>
      <b/>
      <sz val="12"/>
      <color theme="0"/>
      <name val="Garamond"/>
      <family val="1"/>
    </font>
    <font>
      <b/>
      <sz val="11"/>
      <color theme="1"/>
      <name val="Garamond"/>
      <family val="1"/>
    </font>
    <font>
      <b/>
      <sz val="12"/>
      <color theme="3"/>
      <name val="Garamond"/>
      <family val="1"/>
    </font>
    <font>
      <b/>
      <sz val="12"/>
      <color rgb="FF000000"/>
      <name val="Garamond"/>
      <family val="1"/>
    </font>
    <font>
      <sz val="4"/>
      <color theme="1"/>
      <name val="Garamond"/>
      <family val="1"/>
    </font>
    <font>
      <sz val="12.5"/>
      <color theme="1"/>
      <name val="Garamond"/>
      <family val="1"/>
    </font>
    <font>
      <b/>
      <sz val="16"/>
      <color theme="1"/>
      <name val="Garamond"/>
      <family val="1"/>
    </font>
    <font>
      <i/>
      <sz val="11"/>
      <color theme="1"/>
      <name val="Garamond"/>
      <family val="1"/>
    </font>
    <font>
      <i/>
      <sz val="12"/>
      <name val="Garamond"/>
      <family val="1"/>
    </font>
    <font>
      <b/>
      <sz val="14"/>
      <color theme="1"/>
      <name val="Garamond"/>
      <family val="1"/>
    </font>
    <font>
      <b/>
      <sz val="9"/>
      <color theme="1"/>
      <name val="Garamond"/>
      <family val="1"/>
    </font>
    <font>
      <b/>
      <sz val="13"/>
      <color theme="1"/>
      <name val="Garamond"/>
      <family val="1"/>
    </font>
    <font>
      <sz val="13"/>
      <color theme="1"/>
      <name val="Garamond"/>
      <family val="1"/>
    </font>
    <font>
      <b/>
      <u/>
      <sz val="12"/>
      <color theme="1"/>
      <name val="Garamond"/>
      <family val="1"/>
    </font>
    <font>
      <i/>
      <sz val="11"/>
      <name val="ArialMT"/>
      <family val="2"/>
    </font>
    <font>
      <b/>
      <sz val="10"/>
      <color theme="1"/>
      <name val="Garamond"/>
      <family val="1"/>
    </font>
  </fonts>
  <fills count="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FA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rgb="FFD9D9D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620">
    <xf numFmtId="0" fontId="0" fillId="0" borderId="0" xfId="0"/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vertical="top"/>
    </xf>
    <xf numFmtId="0" fontId="0" fillId="8" borderId="1" xfId="0" applyFill="1" applyBorder="1"/>
    <xf numFmtId="0" fontId="0" fillId="0" borderId="4" xfId="0" applyBorder="1"/>
    <xf numFmtId="0" fontId="0" fillId="8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vertical="top"/>
    </xf>
    <xf numFmtId="0" fontId="0" fillId="0" borderId="0" xfId="0" applyAlignment="1">
      <alignment horizontal="center"/>
    </xf>
    <xf numFmtId="0" fontId="20" fillId="0" borderId="1" xfId="0" applyFont="1" applyBorder="1" applyAlignment="1">
      <alignment vertical="top"/>
    </xf>
    <xf numFmtId="0" fontId="21" fillId="0" borderId="1" xfId="0" applyFont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12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0" fillId="4" borderId="0" xfId="0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6" borderId="2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26" fillId="0" borderId="1" xfId="0" applyFont="1" applyBorder="1"/>
    <xf numFmtId="0" fontId="26" fillId="0" borderId="1" xfId="0" quotePrefix="1" applyFont="1" applyBorder="1"/>
    <xf numFmtId="0" fontId="27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0" fontId="27" fillId="0" borderId="0" xfId="0" applyFont="1" applyAlignment="1">
      <alignment vertical="top"/>
    </xf>
    <xf numFmtId="41" fontId="26" fillId="0" borderId="1" xfId="2" applyFont="1" applyFill="1" applyBorder="1"/>
    <xf numFmtId="41" fontId="0" fillId="0" borderId="0" xfId="2" applyFont="1"/>
    <xf numFmtId="0" fontId="26" fillId="0" borderId="2" xfId="0" applyFont="1" applyBorder="1"/>
    <xf numFmtId="0" fontId="0" fillId="0" borderId="2" xfId="0" applyBorder="1"/>
    <xf numFmtId="0" fontId="26" fillId="0" borderId="2" xfId="0" quotePrefix="1" applyFont="1" applyBorder="1"/>
    <xf numFmtId="0" fontId="31" fillId="0" borderId="0" xfId="0" applyFont="1"/>
    <xf numFmtId="165" fontId="31" fillId="0" borderId="0" xfId="0" applyNumberFormat="1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1" xfId="0" applyFont="1" applyBorder="1"/>
    <xf numFmtId="165" fontId="31" fillId="0" borderId="1" xfId="0" applyNumberFormat="1" applyFont="1" applyBorder="1" applyAlignment="1">
      <alignment horizontal="right"/>
    </xf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32" fillId="5" borderId="1" xfId="0" applyFont="1" applyFill="1" applyBorder="1"/>
    <xf numFmtId="0" fontId="31" fillId="5" borderId="1" xfId="0" applyFont="1" applyFill="1" applyBorder="1"/>
    <xf numFmtId="165" fontId="31" fillId="5" borderId="1" xfId="0" applyNumberFormat="1" applyFont="1" applyFill="1" applyBorder="1" applyAlignment="1">
      <alignment horizontal="right"/>
    </xf>
    <xf numFmtId="0" fontId="33" fillId="0" borderId="1" xfId="0" applyFont="1" applyBorder="1"/>
    <xf numFmtId="0" fontId="31" fillId="0" borderId="1" xfId="0" quotePrefix="1" applyFont="1" applyBorder="1"/>
    <xf numFmtId="165" fontId="32" fillId="5" borderId="1" xfId="0" quotePrefix="1" applyNumberFormat="1" applyFont="1" applyFill="1" applyBorder="1" applyAlignment="1">
      <alignment horizontal="right"/>
    </xf>
    <xf numFmtId="0" fontId="32" fillId="10" borderId="1" xfId="0" applyFont="1" applyFill="1" applyBorder="1"/>
    <xf numFmtId="165" fontId="32" fillId="10" borderId="1" xfId="0" quotePrefix="1" applyNumberFormat="1" applyFont="1" applyFill="1" applyBorder="1" applyAlignment="1">
      <alignment horizontal="right"/>
    </xf>
    <xf numFmtId="0" fontId="32" fillId="10" borderId="1" xfId="0" applyFont="1" applyFill="1" applyBorder="1" applyAlignment="1">
      <alignment horizontal="left"/>
    </xf>
    <xf numFmtId="165" fontId="32" fillId="10" borderId="1" xfId="0" applyNumberFormat="1" applyFont="1" applyFill="1" applyBorder="1" applyAlignment="1">
      <alignment horizontal="right"/>
    </xf>
    <xf numFmtId="0" fontId="9" fillId="0" borderId="1" xfId="0" applyFont="1" applyBorder="1" applyProtection="1">
      <protection hidden="1"/>
    </xf>
    <xf numFmtId="0" fontId="9" fillId="0" borderId="1" xfId="0" applyFont="1" applyBorder="1" applyAlignment="1" applyProtection="1">
      <alignment horizontal="center"/>
      <protection hidden="1"/>
    </xf>
    <xf numFmtId="0" fontId="17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 applyProtection="1">
      <alignment horizontal="center"/>
      <protection hidden="1"/>
    </xf>
    <xf numFmtId="0" fontId="10" fillId="5" borderId="1" xfId="0" quotePrefix="1" applyFont="1" applyFill="1" applyBorder="1" applyProtection="1">
      <protection hidden="1"/>
    </xf>
    <xf numFmtId="0" fontId="10" fillId="5" borderId="1" xfId="0" quotePrefix="1" applyFont="1" applyFill="1" applyBorder="1" applyAlignment="1" applyProtection="1">
      <alignment horizontal="center"/>
      <protection hidden="1"/>
    </xf>
    <xf numFmtId="0" fontId="34" fillId="5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35" fillId="0" borderId="3" xfId="0" applyFont="1" applyBorder="1"/>
    <xf numFmtId="0" fontId="9" fillId="0" borderId="5" xfId="0" applyFont="1" applyBorder="1" applyAlignment="1" applyProtection="1">
      <alignment horizontal="right"/>
      <protection hidden="1"/>
    </xf>
    <xf numFmtId="0" fontId="9" fillId="0" borderId="5" xfId="0" applyFont="1" applyBorder="1" applyAlignment="1" applyProtection="1">
      <alignment horizontal="center"/>
      <protection hidden="1"/>
    </xf>
    <xf numFmtId="9" fontId="35" fillId="0" borderId="1" xfId="0" applyNumberFormat="1" applyFont="1" applyBorder="1" applyAlignment="1">
      <alignment horizontal="center"/>
    </xf>
    <xf numFmtId="9" fontId="10" fillId="5" borderId="1" xfId="0" quotePrefix="1" applyNumberFormat="1" applyFont="1" applyFill="1" applyBorder="1" applyAlignment="1" applyProtection="1">
      <alignment horizontal="center"/>
      <protection hidden="1"/>
    </xf>
    <xf numFmtId="0" fontId="37" fillId="9" borderId="4" xfId="0" applyFont="1" applyFill="1" applyBorder="1"/>
    <xf numFmtId="41" fontId="37" fillId="9" borderId="4" xfId="2" applyFont="1" applyFill="1" applyBorder="1"/>
    <xf numFmtId="0" fontId="38" fillId="9" borderId="4" xfId="0" applyFont="1" applyFill="1" applyBorder="1"/>
    <xf numFmtId="41" fontId="0" fillId="0" borderId="1" xfId="0" applyNumberFormat="1" applyBorder="1"/>
    <xf numFmtId="0" fontId="5" fillId="3" borderId="0" xfId="0" applyFont="1" applyFill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11" fillId="0" borderId="17" xfId="0" applyFont="1" applyBorder="1" applyAlignment="1">
      <alignment vertical="top"/>
    </xf>
    <xf numFmtId="0" fontId="11" fillId="0" borderId="0" xfId="0" applyFont="1" applyAlignment="1">
      <alignment horizontal="right" vertical="top"/>
    </xf>
    <xf numFmtId="0" fontId="27" fillId="0" borderId="17" xfId="0" applyFont="1" applyBorder="1" applyAlignment="1">
      <alignment vertical="top"/>
    </xf>
    <xf numFmtId="0" fontId="11" fillId="0" borderId="12" xfId="0" applyFont="1" applyBorder="1" applyAlignment="1">
      <alignment horizontal="center" vertical="top"/>
    </xf>
    <xf numFmtId="0" fontId="27" fillId="0" borderId="13" xfId="0" applyFont="1" applyBorder="1" applyAlignment="1">
      <alignment vertical="top"/>
    </xf>
    <xf numFmtId="0" fontId="11" fillId="0" borderId="13" xfId="0" applyFont="1" applyBorder="1" applyAlignment="1">
      <alignment horizontal="right" vertical="top"/>
    </xf>
    <xf numFmtId="0" fontId="27" fillId="0" borderId="22" xfId="0" applyFont="1" applyBorder="1" applyAlignment="1">
      <alignment horizontal="center" vertical="top"/>
    </xf>
    <xf numFmtId="0" fontId="11" fillId="0" borderId="0" xfId="0" applyFont="1" applyAlignment="1">
      <alignment vertical="top"/>
    </xf>
    <xf numFmtId="0" fontId="27" fillId="0" borderId="3" xfId="0" applyFont="1" applyBorder="1" applyAlignment="1">
      <alignment horizontal="center" vertical="top"/>
    </xf>
    <xf numFmtId="0" fontId="27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4" fillId="0" borderId="16" xfId="0" applyFont="1" applyBorder="1" applyAlignment="1">
      <alignment vertical="top"/>
    </xf>
    <xf numFmtId="0" fontId="6" fillId="0" borderId="17" xfId="0" applyFont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0" fontId="4" fillId="0" borderId="17" xfId="0" applyFont="1" applyBorder="1" applyAlignment="1">
      <alignment vertical="top"/>
    </xf>
    <xf numFmtId="0" fontId="25" fillId="0" borderId="17" xfId="0" applyFont="1" applyBorder="1" applyAlignment="1">
      <alignment vertical="top"/>
    </xf>
    <xf numFmtId="0" fontId="4" fillId="0" borderId="12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9" fontId="0" fillId="0" borderId="14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7" fontId="27" fillId="0" borderId="22" xfId="1" applyNumberFormat="1" applyFont="1" applyBorder="1" applyAlignment="1">
      <alignment horizontal="center" vertical="top"/>
    </xf>
    <xf numFmtId="1" fontId="27" fillId="0" borderId="23" xfId="1" applyNumberFormat="1" applyFont="1" applyBorder="1" applyAlignment="1">
      <alignment horizontal="center" vertical="top"/>
    </xf>
    <xf numFmtId="0" fontId="6" fillId="0" borderId="1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7" fillId="0" borderId="0" xfId="0" applyFont="1" applyAlignment="1">
      <alignment horizontal="center" vertical="top"/>
    </xf>
    <xf numFmtId="167" fontId="27" fillId="0" borderId="0" xfId="1" applyNumberFormat="1" applyFont="1" applyFill="1" applyBorder="1" applyAlignment="1">
      <alignment horizontal="center" vertical="top"/>
    </xf>
    <xf numFmtId="1" fontId="27" fillId="0" borderId="0" xfId="1" applyNumberFormat="1" applyFont="1" applyFill="1" applyBorder="1" applyAlignment="1">
      <alignment horizontal="center" vertical="top"/>
    </xf>
    <xf numFmtId="1" fontId="11" fillId="0" borderId="0" xfId="0" applyNumberFormat="1" applyFont="1" applyAlignment="1">
      <alignment horizontal="center" vertical="top"/>
    </xf>
    <xf numFmtId="0" fontId="27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9" fontId="11" fillId="9" borderId="1" xfId="0" applyNumberFormat="1" applyFont="1" applyFill="1" applyBorder="1" applyAlignment="1">
      <alignment horizontal="center" vertical="center"/>
    </xf>
    <xf numFmtId="0" fontId="11" fillId="9" borderId="1" xfId="0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6" xfId="0" applyBorder="1"/>
    <xf numFmtId="9" fontId="0" fillId="12" borderId="0" xfId="0" applyNumberFormat="1" applyFill="1"/>
    <xf numFmtId="9" fontId="0" fillId="5" borderId="0" xfId="0" applyNumberFormat="1" applyFill="1"/>
    <xf numFmtId="9" fontId="0" fillId="16" borderId="0" xfId="0" applyNumberFormat="1" applyFill="1"/>
    <xf numFmtId="1" fontId="4" fillId="12" borderId="0" xfId="0" applyNumberFormat="1" applyFont="1" applyFill="1" applyAlignment="1">
      <alignment horizontal="center"/>
    </xf>
    <xf numFmtId="1" fontId="0" fillId="0" borderId="0" xfId="0" applyNumberFormat="1"/>
    <xf numFmtId="0" fontId="5" fillId="0" borderId="0" xfId="0" applyFont="1" applyAlignment="1">
      <alignment horizontal="center" vertical="top"/>
    </xf>
    <xf numFmtId="10" fontId="5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9" fontId="0" fillId="0" borderId="14" xfId="1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27" fillId="17" borderId="0" xfId="0" applyFont="1" applyFill="1" applyAlignment="1">
      <alignment horizontal="center" vertical="center" wrapText="1"/>
    </xf>
    <xf numFmtId="9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top"/>
    </xf>
    <xf numFmtId="0" fontId="11" fillId="12" borderId="6" xfId="0" applyFont="1" applyFill="1" applyBorder="1"/>
    <xf numFmtId="0" fontId="11" fillId="9" borderId="3" xfId="0" applyFont="1" applyFill="1" applyBorder="1"/>
    <xf numFmtId="0" fontId="11" fillId="0" borderId="0" xfId="0" applyFont="1"/>
    <xf numFmtId="0" fontId="38" fillId="0" borderId="0" xfId="0" applyFont="1" applyAlignment="1">
      <alignment horizontal="center" vertical="center" wrapText="1"/>
    </xf>
    <xf numFmtId="0" fontId="28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27" fillId="18" borderId="1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168" fontId="11" fillId="18" borderId="1" xfId="1" applyNumberFormat="1" applyFont="1" applyFill="1" applyBorder="1" applyAlignment="1">
      <alignment horizontal="center" vertical="center"/>
    </xf>
    <xf numFmtId="9" fontId="11" fillId="18" borderId="1" xfId="1" applyFont="1" applyFill="1" applyBorder="1" applyAlignment="1">
      <alignment horizontal="center" vertical="center"/>
    </xf>
    <xf numFmtId="0" fontId="0" fillId="0" borderId="14" xfId="0" applyBorder="1"/>
    <xf numFmtId="0" fontId="31" fillId="0" borderId="5" xfId="0" applyFont="1" applyBorder="1"/>
    <xf numFmtId="0" fontId="31" fillId="0" borderId="5" xfId="0" applyFont="1" applyBorder="1" applyAlignment="1">
      <alignment horizontal="left"/>
    </xf>
    <xf numFmtId="0" fontId="32" fillId="10" borderId="5" xfId="0" applyFont="1" applyFill="1" applyBorder="1"/>
    <xf numFmtId="0" fontId="32" fillId="10" borderId="5" xfId="0" applyFont="1" applyFill="1" applyBorder="1" applyAlignment="1">
      <alignment horizontal="left"/>
    </xf>
    <xf numFmtId="0" fontId="31" fillId="0" borderId="3" xfId="0" applyFont="1" applyBorder="1"/>
    <xf numFmtId="0" fontId="31" fillId="0" borderId="21" xfId="0" applyFont="1" applyBorder="1"/>
    <xf numFmtId="0" fontId="31" fillId="0" borderId="14" xfId="0" applyFont="1" applyBorder="1"/>
    <xf numFmtId="0" fontId="31" fillId="0" borderId="14" xfId="0" applyFont="1" applyBorder="1" applyAlignment="1">
      <alignment horizontal="left"/>
    </xf>
    <xf numFmtId="165" fontId="31" fillId="0" borderId="14" xfId="0" applyNumberFormat="1" applyFont="1" applyBorder="1" applyAlignment="1">
      <alignment horizontal="right"/>
    </xf>
    <xf numFmtId="0" fontId="31" fillId="0" borderId="19" xfId="0" applyFont="1" applyBorder="1"/>
    <xf numFmtId="0" fontId="30" fillId="20" borderId="8" xfId="0" applyFont="1" applyFill="1" applyBorder="1" applyAlignment="1">
      <alignment horizontal="center" vertical="center" wrapText="1"/>
    </xf>
    <xf numFmtId="0" fontId="30" fillId="20" borderId="2" xfId="0" applyFont="1" applyFill="1" applyBorder="1" applyAlignment="1">
      <alignment horizontal="center" vertical="center" wrapText="1"/>
    </xf>
    <xf numFmtId="15" fontId="30" fillId="20" borderId="2" xfId="0" applyNumberFormat="1" applyFont="1" applyFill="1" applyBorder="1" applyAlignment="1">
      <alignment horizontal="center" vertical="center" wrapText="1"/>
    </xf>
    <xf numFmtId="165" fontId="30" fillId="20" borderId="2" xfId="0" applyNumberFormat="1" applyFont="1" applyFill="1" applyBorder="1" applyAlignment="1">
      <alignment horizontal="center" vertical="center" wrapText="1"/>
    </xf>
    <xf numFmtId="0" fontId="30" fillId="20" borderId="7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14" xfId="0" applyFont="1" applyBorder="1"/>
    <xf numFmtId="0" fontId="9" fillId="0" borderId="19" xfId="0" applyFont="1" applyBorder="1" applyAlignment="1">
      <alignment horizontal="center" vertical="center"/>
    </xf>
    <xf numFmtId="0" fontId="8" fillId="20" borderId="8" xfId="0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center" vertical="center" wrapText="1"/>
    </xf>
    <xf numFmtId="0" fontId="8" fillId="20" borderId="7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21" borderId="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9" fillId="0" borderId="3" xfId="0" applyFont="1" applyBorder="1" applyAlignment="1">
      <alignment horizontal="center"/>
    </xf>
    <xf numFmtId="0" fontId="8" fillId="20" borderId="8" xfId="0" applyFont="1" applyFill="1" applyBorder="1" applyAlignment="1">
      <alignment horizontal="center" vertical="center"/>
    </xf>
    <xf numFmtId="0" fontId="8" fillId="20" borderId="2" xfId="0" applyFont="1" applyFill="1" applyBorder="1" applyAlignment="1">
      <alignment horizontal="center"/>
    </xf>
    <xf numFmtId="0" fontId="8" fillId="20" borderId="7" xfId="0" applyFont="1" applyFill="1" applyBorder="1" applyAlignment="1">
      <alignment horizontal="center" vertical="center"/>
    </xf>
    <xf numFmtId="0" fontId="8" fillId="20" borderId="8" xfId="0" applyFont="1" applyFill="1" applyBorder="1" applyAlignment="1">
      <alignment horizontal="center"/>
    </xf>
    <xf numFmtId="0" fontId="8" fillId="20" borderId="7" xfId="0" applyFont="1" applyFill="1" applyBorder="1" applyAlignment="1">
      <alignment horizontal="center"/>
    </xf>
    <xf numFmtId="0" fontId="8" fillId="20" borderId="2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7" fillId="0" borderId="5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17" fillId="0" borderId="21" xfId="0" applyFont="1" applyBorder="1" applyAlignment="1">
      <alignment horizontal="center" vertical="top"/>
    </xf>
    <xf numFmtId="0" fontId="17" fillId="0" borderId="14" xfId="0" applyFont="1" applyBorder="1" applyAlignment="1">
      <alignment vertical="top"/>
    </xf>
    <xf numFmtId="0" fontId="0" fillId="0" borderId="19" xfId="0" applyBorder="1" applyAlignment="1">
      <alignment horizontal="center"/>
    </xf>
    <xf numFmtId="0" fontId="13" fillId="20" borderId="8" xfId="0" applyFont="1" applyFill="1" applyBorder="1" applyAlignment="1">
      <alignment horizontal="center" vertical="center"/>
    </xf>
    <xf numFmtId="0" fontId="13" fillId="20" borderId="2" xfId="0" applyFont="1" applyFill="1" applyBorder="1" applyAlignment="1">
      <alignment horizontal="center" vertical="center"/>
    </xf>
    <xf numFmtId="0" fontId="2" fillId="20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7" fillId="0" borderId="3" xfId="0" applyFont="1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17" fillId="0" borderId="14" xfId="0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17" fillId="0" borderId="19" xfId="0" applyFont="1" applyBorder="1" applyAlignment="1">
      <alignment horizontal="center" vertical="top"/>
    </xf>
    <xf numFmtId="0" fontId="2" fillId="20" borderId="2" xfId="0" applyFont="1" applyFill="1" applyBorder="1" applyAlignment="1">
      <alignment horizontal="center" vertical="center"/>
    </xf>
    <xf numFmtId="0" fontId="13" fillId="20" borderId="7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21" fillId="0" borderId="14" xfId="0" applyFont="1" applyBorder="1"/>
    <xf numFmtId="0" fontId="18" fillId="0" borderId="19" xfId="0" applyFont="1" applyBorder="1" applyAlignment="1">
      <alignment horizontal="center"/>
    </xf>
    <xf numFmtId="0" fontId="44" fillId="20" borderId="8" xfId="0" applyFont="1" applyFill="1" applyBorder="1" applyAlignment="1">
      <alignment horizontal="center" vertical="center"/>
    </xf>
    <xf numFmtId="0" fontId="44" fillId="20" borderId="2" xfId="0" applyFont="1" applyFill="1" applyBorder="1" applyAlignment="1">
      <alignment horizontal="center" vertical="center"/>
    </xf>
    <xf numFmtId="0" fontId="43" fillId="20" borderId="2" xfId="0" applyFont="1" applyFill="1" applyBorder="1" applyAlignment="1">
      <alignment horizontal="center" vertical="center"/>
    </xf>
    <xf numFmtId="0" fontId="44" fillId="20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41" fontId="26" fillId="0" borderId="5" xfId="2" quotePrefix="1" applyFont="1" applyFill="1" applyBorder="1"/>
    <xf numFmtId="41" fontId="26" fillId="0" borderId="5" xfId="2" applyFont="1" applyFill="1" applyBorder="1"/>
    <xf numFmtId="41" fontId="26" fillId="0" borderId="8" xfId="2" quotePrefix="1" applyFont="1" applyFill="1" applyBorder="1"/>
    <xf numFmtId="41" fontId="26" fillId="0" borderId="3" xfId="2" applyFont="1" applyFill="1" applyBorder="1"/>
    <xf numFmtId="41" fontId="26" fillId="0" borderId="7" xfId="2" applyFont="1" applyFill="1" applyBorder="1"/>
    <xf numFmtId="41" fontId="11" fillId="20" borderId="8" xfId="2" applyFont="1" applyFill="1" applyBorder="1" applyAlignment="1">
      <alignment horizontal="center" vertical="center" wrapText="1"/>
    </xf>
    <xf numFmtId="0" fontId="11" fillId="20" borderId="2" xfId="0" applyFont="1" applyFill="1" applyBorder="1" applyAlignment="1">
      <alignment horizontal="center" vertical="center" wrapText="1"/>
    </xf>
    <xf numFmtId="41" fontId="11" fillId="20" borderId="7" xfId="2" applyFont="1" applyFill="1" applyBorder="1" applyAlignment="1">
      <alignment horizontal="center" vertical="center" wrapText="1"/>
    </xf>
    <xf numFmtId="0" fontId="11" fillId="20" borderId="6" xfId="0" applyFont="1" applyFill="1" applyBorder="1" applyAlignment="1">
      <alignment horizontal="center" vertical="center" wrapText="1"/>
    </xf>
    <xf numFmtId="0" fontId="29" fillId="0" borderId="3" xfId="3" applyBorder="1"/>
    <xf numFmtId="0" fontId="29" fillId="0" borderId="3" xfId="3" applyFill="1" applyBorder="1"/>
    <xf numFmtId="0" fontId="29" fillId="0" borderId="19" xfId="3" applyFill="1" applyBorder="1"/>
    <xf numFmtId="0" fontId="11" fillId="20" borderId="8" xfId="0" applyFont="1" applyFill="1" applyBorder="1" applyAlignment="1">
      <alignment horizontal="center" vertical="center" wrapText="1"/>
    </xf>
    <xf numFmtId="0" fontId="11" fillId="20" borderId="7" xfId="0" applyFont="1" applyFill="1" applyBorder="1" applyAlignment="1">
      <alignment horizontal="center" vertical="center" wrapText="1"/>
    </xf>
    <xf numFmtId="0" fontId="9" fillId="0" borderId="5" xfId="0" applyFont="1" applyBorder="1" applyProtection="1">
      <protection hidden="1"/>
    </xf>
    <xf numFmtId="0" fontId="9" fillId="0" borderId="3" xfId="0" applyFont="1" applyBorder="1" applyProtection="1">
      <protection hidden="1"/>
    </xf>
    <xf numFmtId="0" fontId="9" fillId="0" borderId="21" xfId="0" applyFont="1" applyBorder="1" applyProtection="1">
      <protection hidden="1"/>
    </xf>
    <xf numFmtId="0" fontId="9" fillId="0" borderId="14" xfId="0" applyFont="1" applyBorder="1" applyAlignment="1" applyProtection="1">
      <alignment horizontal="center"/>
      <protection hidden="1"/>
    </xf>
    <xf numFmtId="0" fontId="9" fillId="0" borderId="14" xfId="0" applyFont="1" applyBorder="1" applyProtection="1"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45" fillId="4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46" fillId="7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42" fillId="0" borderId="2" xfId="0" applyFont="1" applyBorder="1"/>
    <xf numFmtId="0" fontId="42" fillId="19" borderId="14" xfId="0" applyFont="1" applyFill="1" applyBorder="1"/>
    <xf numFmtId="0" fontId="42" fillId="0" borderId="6" xfId="0" applyFont="1" applyBorder="1"/>
    <xf numFmtId="0" fontId="42" fillId="22" borderId="7" xfId="0" applyFont="1" applyFill="1" applyBorder="1"/>
    <xf numFmtId="0" fontId="42" fillId="0" borderId="0" xfId="0" applyFont="1"/>
    <xf numFmtId="0" fontId="42" fillId="22" borderId="8" xfId="0" applyFont="1" applyFill="1" applyBorder="1"/>
    <xf numFmtId="0" fontId="42" fillId="22" borderId="6" xfId="0" applyFont="1" applyFill="1" applyBorder="1"/>
    <xf numFmtId="0" fontId="18" fillId="0" borderId="0" xfId="0" applyFont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0" xfId="0" applyFont="1"/>
    <xf numFmtId="10" fontId="40" fillId="0" borderId="0" xfId="1" applyNumberFormat="1" applyFont="1" applyFill="1"/>
    <xf numFmtId="0" fontId="27" fillId="0" borderId="17" xfId="0" applyFont="1" applyBorder="1" applyAlignment="1">
      <alignment vertical="top" wrapText="1"/>
    </xf>
    <xf numFmtId="0" fontId="48" fillId="0" borderId="0" xfId="0" applyFont="1" applyAlignment="1">
      <alignment vertical="top"/>
    </xf>
    <xf numFmtId="0" fontId="50" fillId="0" borderId="1" xfId="0" applyFont="1" applyBorder="1" applyAlignment="1">
      <alignment horizontal="center" vertical="top"/>
    </xf>
    <xf numFmtId="0" fontId="48" fillId="0" borderId="15" xfId="0" applyFont="1" applyBorder="1" applyAlignment="1">
      <alignment vertical="top" wrapText="1"/>
    </xf>
    <xf numFmtId="0" fontId="48" fillId="0" borderId="14" xfId="0" applyFont="1" applyBorder="1" applyAlignment="1">
      <alignment vertical="top" wrapText="1"/>
    </xf>
    <xf numFmtId="0" fontId="48" fillId="0" borderId="14" xfId="0" applyFont="1" applyBorder="1" applyAlignment="1">
      <alignment horizontal="left" vertical="top" wrapText="1"/>
    </xf>
    <xf numFmtId="0" fontId="48" fillId="0" borderId="1" xfId="0" applyFont="1" applyBorder="1" applyAlignment="1">
      <alignment vertical="top" wrapText="1"/>
    </xf>
    <xf numFmtId="0" fontId="48" fillId="0" borderId="1" xfId="0" applyFont="1" applyBorder="1" applyAlignment="1">
      <alignment horizontal="left" vertical="center" wrapText="1"/>
    </xf>
    <xf numFmtId="0" fontId="51" fillId="0" borderId="1" xfId="0" applyFont="1" applyBorder="1" applyAlignment="1">
      <alignment horizontal="center" vertical="center" wrapText="1"/>
    </xf>
    <xf numFmtId="0" fontId="52" fillId="3" borderId="2" xfId="0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2" fillId="3" borderId="14" xfId="0" applyFont="1" applyFill="1" applyBorder="1" applyAlignment="1">
      <alignment horizontal="center" vertical="center" wrapText="1"/>
    </xf>
    <xf numFmtId="0" fontId="54" fillId="13" borderId="1" xfId="0" applyFont="1" applyFill="1" applyBorder="1" applyAlignment="1">
      <alignment horizontal="center" vertical="center" wrapText="1"/>
    </xf>
    <xf numFmtId="9" fontId="55" fillId="9" borderId="1" xfId="0" applyNumberFormat="1" applyFont="1" applyFill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167" fontId="50" fillId="0" borderId="1" xfId="0" applyNumberFormat="1" applyFont="1" applyBorder="1" applyAlignment="1">
      <alignment horizontal="center"/>
    </xf>
    <xf numFmtId="1" fontId="50" fillId="0" borderId="1" xfId="0" applyNumberFormat="1" applyFont="1" applyBorder="1" applyAlignment="1">
      <alignment horizontal="center" vertical="center"/>
    </xf>
    <xf numFmtId="0" fontId="57" fillId="23" borderId="33" xfId="0" applyFont="1" applyFill="1" applyBorder="1" applyAlignment="1">
      <alignment horizontal="center" vertical="center" wrapText="1"/>
    </xf>
    <xf numFmtId="0" fontId="48" fillId="0" borderId="25" xfId="0" applyFont="1" applyBorder="1" applyAlignment="1">
      <alignment horizontal="center" vertical="center" wrapText="1"/>
    </xf>
    <xf numFmtId="0" fontId="57" fillId="23" borderId="25" xfId="0" applyFont="1" applyFill="1" applyBorder="1" applyAlignment="1">
      <alignment horizontal="center" vertical="center" wrapText="1"/>
    </xf>
    <xf numFmtId="0" fontId="59" fillId="0" borderId="25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50" fillId="0" borderId="0" xfId="0" applyFont="1"/>
    <xf numFmtId="0" fontId="49" fillId="0" borderId="1" xfId="0" applyFont="1" applyBorder="1" applyAlignment="1">
      <alignment horizontal="center" vertical="top" wrapText="1"/>
    </xf>
    <xf numFmtId="166" fontId="51" fillId="0" borderId="1" xfId="0" applyNumberFormat="1" applyFont="1" applyBorder="1" applyAlignment="1">
      <alignment vertical="top"/>
    </xf>
    <xf numFmtId="0" fontId="48" fillId="0" borderId="1" xfId="0" applyFont="1" applyBorder="1"/>
    <xf numFmtId="166" fontId="51" fillId="0" borderId="1" xfId="0" applyNumberFormat="1" applyFont="1" applyBorder="1" applyAlignment="1">
      <alignment horizontal="center" vertical="top" wrapText="1"/>
    </xf>
    <xf numFmtId="0" fontId="48" fillId="0" borderId="1" xfId="0" applyFont="1" applyBorder="1" applyAlignment="1">
      <alignment horizontal="left" vertical="top" wrapText="1" indent="6"/>
    </xf>
    <xf numFmtId="0" fontId="48" fillId="0" borderId="1" xfId="0" applyFont="1" applyBorder="1" applyAlignment="1">
      <alignment horizontal="left" vertical="top" wrapText="1"/>
    </xf>
    <xf numFmtId="0" fontId="62" fillId="0" borderId="4" xfId="0" applyFont="1" applyBorder="1" applyAlignment="1">
      <alignment horizontal="right" vertical="top" wrapText="1"/>
    </xf>
    <xf numFmtId="0" fontId="51" fillId="0" borderId="1" xfId="0" applyFont="1" applyBorder="1" applyAlignment="1">
      <alignment vertical="top" wrapText="1"/>
    </xf>
    <xf numFmtId="0" fontId="63" fillId="3" borderId="33" xfId="0" applyFont="1" applyFill="1" applyBorder="1" applyAlignment="1">
      <alignment horizontal="center" vertical="top"/>
    </xf>
    <xf numFmtId="0" fontId="49" fillId="0" borderId="0" xfId="0" applyFont="1" applyAlignment="1">
      <alignment vertical="top"/>
    </xf>
    <xf numFmtId="0" fontId="48" fillId="0" borderId="0" xfId="0" applyFont="1" applyAlignment="1">
      <alignment vertical="top" wrapText="1"/>
    </xf>
    <xf numFmtId="0" fontId="51" fillId="0" borderId="0" xfId="0" applyFont="1" applyAlignment="1">
      <alignment vertical="top" wrapText="1"/>
    </xf>
    <xf numFmtId="0" fontId="48" fillId="0" borderId="1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51" fillId="0" borderId="0" xfId="0" applyFont="1" applyAlignment="1">
      <alignment horizontal="left" vertical="top" wrapText="1"/>
    </xf>
    <xf numFmtId="164" fontId="61" fillId="3" borderId="0" xfId="0" applyNumberFormat="1" applyFont="1" applyFill="1" applyAlignment="1">
      <alignment vertical="top"/>
    </xf>
    <xf numFmtId="164" fontId="61" fillId="0" borderId="0" xfId="0" applyNumberFormat="1" applyFont="1" applyAlignment="1">
      <alignment vertical="top"/>
    </xf>
    <xf numFmtId="0" fontId="48" fillId="0" borderId="18" xfId="0" applyFont="1" applyBorder="1" applyAlignment="1">
      <alignment vertical="top" wrapText="1"/>
    </xf>
    <xf numFmtId="0" fontId="51" fillId="0" borderId="0" xfId="0" applyFont="1" applyAlignment="1">
      <alignment horizontal="right" vertical="top" wrapText="1"/>
    </xf>
    <xf numFmtId="0" fontId="48" fillId="0" borderId="14" xfId="0" applyFont="1" applyBorder="1" applyAlignment="1">
      <alignment horizontal="center" vertical="top" wrapText="1"/>
    </xf>
    <xf numFmtId="0" fontId="48" fillId="0" borderId="1" xfId="0" applyFont="1" applyBorder="1" applyAlignment="1">
      <alignment vertical="top"/>
    </xf>
    <xf numFmtId="0" fontId="49" fillId="2" borderId="1" xfId="0" applyFont="1" applyFill="1" applyBorder="1" applyAlignment="1">
      <alignment horizontal="center" vertical="center" wrapText="1"/>
    </xf>
    <xf numFmtId="0" fontId="48" fillId="0" borderId="2" xfId="0" applyFont="1" applyBorder="1" applyAlignment="1">
      <alignment horizontal="left" vertical="center" wrapText="1"/>
    </xf>
    <xf numFmtId="0" fontId="51" fillId="0" borderId="1" xfId="0" applyFont="1" applyBorder="1" applyAlignment="1">
      <alignment horizontal="center" vertical="center"/>
    </xf>
    <xf numFmtId="0" fontId="49" fillId="0" borderId="0" xfId="0" applyFont="1" applyAlignment="1">
      <alignment horizontal="center" vertical="top"/>
    </xf>
    <xf numFmtId="0" fontId="48" fillId="0" borderId="0" xfId="0" applyFont="1" applyAlignment="1">
      <alignment horizontal="left" vertical="top" wrapText="1"/>
    </xf>
    <xf numFmtId="0" fontId="51" fillId="0" borderId="0" xfId="0" applyFont="1" applyAlignment="1">
      <alignment horizontal="left" vertical="top"/>
    </xf>
    <xf numFmtId="0" fontId="51" fillId="0" borderId="18" xfId="0" applyFont="1" applyBorder="1" applyAlignment="1">
      <alignment horizontal="left" vertical="top"/>
    </xf>
    <xf numFmtId="0" fontId="63" fillId="3" borderId="1" xfId="0" applyFont="1" applyFill="1" applyBorder="1" applyAlignment="1">
      <alignment horizontal="center" vertical="top"/>
    </xf>
    <xf numFmtId="0" fontId="49" fillId="0" borderId="16" xfId="0" applyFont="1" applyBorder="1" applyAlignment="1">
      <alignment vertical="top"/>
    </xf>
    <xf numFmtId="0" fontId="49" fillId="0" borderId="16" xfId="0" applyFont="1" applyBorder="1" applyAlignment="1">
      <alignment horizontal="center" vertical="top" wrapText="1"/>
    </xf>
    <xf numFmtId="0" fontId="48" fillId="0" borderId="16" xfId="0" applyFont="1" applyBorder="1" applyAlignment="1">
      <alignment vertical="top" wrapText="1"/>
    </xf>
    <xf numFmtId="0" fontId="48" fillId="0" borderId="18" xfId="0" applyFont="1" applyBorder="1" applyAlignment="1">
      <alignment vertical="top"/>
    </xf>
    <xf numFmtId="0" fontId="49" fillId="3" borderId="3" xfId="0" applyFont="1" applyFill="1" applyBorder="1" applyAlignment="1">
      <alignment horizontal="center" vertical="top"/>
    </xf>
    <xf numFmtId="1" fontId="49" fillId="3" borderId="19" xfId="0" applyNumberFormat="1" applyFont="1" applyFill="1" applyBorder="1" applyAlignment="1">
      <alignment horizontal="center" vertical="top"/>
    </xf>
    <xf numFmtId="0" fontId="48" fillId="0" borderId="1" xfId="0" applyFont="1" applyBorder="1" applyAlignment="1">
      <alignment horizontal="center" vertical="center"/>
    </xf>
    <xf numFmtId="167" fontId="48" fillId="0" borderId="3" xfId="1" applyNumberFormat="1" applyFont="1" applyBorder="1" applyAlignment="1">
      <alignment horizontal="center" vertical="top"/>
    </xf>
    <xf numFmtId="1" fontId="48" fillId="0" borderId="3" xfId="1" applyNumberFormat="1" applyFont="1" applyBorder="1" applyAlignment="1">
      <alignment horizontal="center" vertical="top"/>
    </xf>
    <xf numFmtId="0" fontId="48" fillId="0" borderId="44" xfId="0" applyFont="1" applyBorder="1" applyAlignment="1">
      <alignment horizontal="center" vertical="center"/>
    </xf>
    <xf numFmtId="167" fontId="48" fillId="0" borderId="22" xfId="1" applyNumberFormat="1" applyFont="1" applyBorder="1" applyAlignment="1">
      <alignment horizontal="center" vertical="top"/>
    </xf>
    <xf numFmtId="1" fontId="48" fillId="0" borderId="22" xfId="1" applyNumberFormat="1" applyFont="1" applyBorder="1" applyAlignment="1">
      <alignment horizontal="center" vertical="top"/>
    </xf>
    <xf numFmtId="0" fontId="55" fillId="0" borderId="14" xfId="0" applyFont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0" fontId="51" fillId="0" borderId="16" xfId="0" applyFont="1" applyBorder="1" applyAlignment="1">
      <alignment vertical="top" wrapText="1"/>
    </xf>
    <xf numFmtId="0" fontId="3" fillId="0" borderId="21" xfId="0" applyFont="1" applyBorder="1" applyAlignment="1">
      <alignment vertical="top"/>
    </xf>
    <xf numFmtId="0" fontId="55" fillId="3" borderId="2" xfId="0" applyFont="1" applyFill="1" applyBorder="1" applyAlignment="1">
      <alignment horizontal="center" vertical="top"/>
    </xf>
    <xf numFmtId="1" fontId="55" fillId="3" borderId="7" xfId="0" applyNumberFormat="1" applyFont="1" applyFill="1" applyBorder="1" applyAlignment="1">
      <alignment horizontal="center" vertical="top"/>
    </xf>
    <xf numFmtId="0" fontId="48" fillId="0" borderId="22" xfId="0" applyFont="1" applyBorder="1" applyAlignment="1">
      <alignment vertical="top"/>
    </xf>
    <xf numFmtId="0" fontId="48" fillId="0" borderId="14" xfId="0" applyFont="1" applyBorder="1" applyAlignment="1">
      <alignment horizontal="left" vertical="center" wrapText="1"/>
    </xf>
    <xf numFmtId="0" fontId="55" fillId="0" borderId="0" xfId="0" applyFont="1" applyAlignment="1">
      <alignment horizontal="center" vertical="top"/>
    </xf>
    <xf numFmtId="0" fontId="50" fillId="0" borderId="0" xfId="0" applyFont="1" applyAlignment="1">
      <alignment vertical="top"/>
    </xf>
    <xf numFmtId="0" fontId="68" fillId="0" borderId="1" xfId="0" applyFont="1" applyBorder="1"/>
    <xf numFmtId="0" fontId="48" fillId="0" borderId="14" xfId="0" applyFont="1" applyBorder="1" applyAlignment="1">
      <alignment vertical="center" wrapText="1"/>
    </xf>
    <xf numFmtId="0" fontId="51" fillId="0" borderId="14" xfId="0" applyFont="1" applyBorder="1" applyAlignment="1">
      <alignment horizontal="center" vertical="center"/>
    </xf>
    <xf numFmtId="0" fontId="48" fillId="0" borderId="1" xfId="0" applyFont="1" applyBorder="1" applyAlignment="1">
      <alignment vertical="center" wrapText="1"/>
    </xf>
    <xf numFmtId="0" fontId="51" fillId="14" borderId="14" xfId="0" applyFont="1" applyFill="1" applyBorder="1" applyAlignment="1">
      <alignment horizontal="center" vertical="center"/>
    </xf>
    <xf numFmtId="0" fontId="48" fillId="0" borderId="15" xfId="0" applyFont="1" applyBorder="1" applyAlignment="1">
      <alignment horizontal="left" vertical="center" wrapText="1"/>
    </xf>
    <xf numFmtId="0" fontId="51" fillId="14" borderId="1" xfId="0" applyFont="1" applyFill="1" applyBorder="1" applyAlignment="1">
      <alignment horizontal="center" vertical="center"/>
    </xf>
    <xf numFmtId="0" fontId="48" fillId="0" borderId="0" xfId="0" applyFont="1" applyAlignment="1">
      <alignment vertical="center" wrapText="1"/>
    </xf>
    <xf numFmtId="0" fontId="50" fillId="0" borderId="0" xfId="0" applyFont="1" applyAlignment="1">
      <alignment vertical="top" wrapText="1"/>
    </xf>
    <xf numFmtId="0" fontId="50" fillId="0" borderId="0" xfId="0" applyFont="1" applyAlignment="1">
      <alignment horizontal="left" vertical="top" wrapText="1"/>
    </xf>
    <xf numFmtId="0" fontId="61" fillId="0" borderId="0" xfId="0" applyFont="1" applyAlignment="1">
      <alignment horizontal="left" vertical="top" wrapText="1"/>
    </xf>
    <xf numFmtId="0" fontId="61" fillId="0" borderId="0" xfId="0" applyFont="1" applyAlignment="1">
      <alignment horizontal="left" vertical="top"/>
    </xf>
    <xf numFmtId="0" fontId="49" fillId="0" borderId="7" xfId="0" applyFont="1" applyBorder="1" applyAlignment="1">
      <alignment vertical="top"/>
    </xf>
    <xf numFmtId="0" fontId="49" fillId="0" borderId="6" xfId="0" applyFont="1" applyBorder="1" applyAlignment="1">
      <alignment vertical="top"/>
    </xf>
    <xf numFmtId="0" fontId="48" fillId="0" borderId="6" xfId="0" applyFont="1" applyBorder="1" applyAlignment="1">
      <alignment vertical="top"/>
    </xf>
    <xf numFmtId="0" fontId="48" fillId="0" borderId="27" xfId="0" applyFont="1" applyBorder="1" applyAlignment="1">
      <alignment vertical="top"/>
    </xf>
    <xf numFmtId="0" fontId="60" fillId="0" borderId="17" xfId="0" applyFont="1" applyBorder="1" applyAlignment="1">
      <alignment horizontal="left" vertical="center" wrapText="1"/>
    </xf>
    <xf numFmtId="0" fontId="60" fillId="0" borderId="0" xfId="0" applyFont="1" applyAlignment="1">
      <alignment horizontal="left" vertical="center" wrapText="1"/>
    </xf>
    <xf numFmtId="0" fontId="69" fillId="0" borderId="1" xfId="0" applyFont="1" applyBorder="1" applyAlignment="1">
      <alignment vertical="center" wrapText="1"/>
    </xf>
    <xf numFmtId="0" fontId="69" fillId="0" borderId="3" xfId="0" applyFont="1" applyBorder="1" applyAlignment="1">
      <alignment vertical="center" wrapText="1"/>
    </xf>
    <xf numFmtId="9" fontId="49" fillId="0" borderId="28" xfId="1" applyFont="1" applyFill="1" applyBorder="1" applyAlignment="1">
      <alignment horizontal="center" vertical="center"/>
    </xf>
    <xf numFmtId="0" fontId="50" fillId="0" borderId="3" xfId="0" applyFont="1" applyBorder="1" applyAlignment="1">
      <alignment horizontal="center" vertical="top"/>
    </xf>
    <xf numFmtId="0" fontId="50" fillId="0" borderId="23" xfId="0" applyFont="1" applyBorder="1" applyAlignment="1">
      <alignment horizontal="center" vertical="top"/>
    </xf>
    <xf numFmtId="0" fontId="48" fillId="3" borderId="1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0" fillId="0" borderId="0" xfId="0" applyFont="1" applyAlignment="1">
      <alignment vertical="center" wrapText="1"/>
    </xf>
    <xf numFmtId="0" fontId="61" fillId="0" borderId="0" xfId="0" applyFont="1" applyAlignment="1">
      <alignment horizontal="center" vertical="top" wrapText="1"/>
    </xf>
    <xf numFmtId="0" fontId="61" fillId="0" borderId="0" xfId="0" applyFont="1" applyAlignment="1">
      <alignment vertical="top"/>
    </xf>
    <xf numFmtId="0" fontId="50" fillId="0" borderId="1" xfId="0" applyFont="1" applyBorder="1" applyAlignment="1">
      <alignment horizontal="center" vertical="center" textRotation="90"/>
    </xf>
    <xf numFmtId="0" fontId="50" fillId="0" borderId="1" xfId="0" applyFont="1" applyBorder="1" applyAlignment="1">
      <alignment horizontal="center" vertical="center" textRotation="90" wrapText="1"/>
    </xf>
    <xf numFmtId="0" fontId="50" fillId="0" borderId="0" xfId="0" applyFont="1" applyAlignment="1">
      <alignment horizontal="center" vertical="top"/>
    </xf>
    <xf numFmtId="0" fontId="26" fillId="0" borderId="0" xfId="0" applyFont="1"/>
    <xf numFmtId="41" fontId="26" fillId="0" borderId="0" xfId="2" applyFont="1" applyFill="1" applyBorder="1"/>
    <xf numFmtId="41" fontId="0" fillId="0" borderId="0" xfId="2" applyFont="1" applyBorder="1"/>
    <xf numFmtId="0" fontId="26" fillId="17" borderId="0" xfId="0" applyFont="1" applyFill="1"/>
    <xf numFmtId="0" fontId="0" fillId="17" borderId="0" xfId="0" applyFill="1"/>
    <xf numFmtId="41" fontId="26" fillId="17" borderId="0" xfId="2" applyFont="1" applyFill="1" applyBorder="1"/>
    <xf numFmtId="41" fontId="0" fillId="17" borderId="0" xfId="2" applyFont="1" applyFill="1" applyBorder="1"/>
    <xf numFmtId="0" fontId="49" fillId="0" borderId="1" xfId="0" applyFont="1" applyBorder="1" applyAlignment="1">
      <alignment horizontal="center" vertical="center" wrapText="1"/>
    </xf>
    <xf numFmtId="0" fontId="69" fillId="0" borderId="1" xfId="0" applyFont="1" applyBorder="1" applyAlignment="1">
      <alignment horizontal="left" vertical="center" wrapText="1"/>
    </xf>
    <xf numFmtId="0" fontId="49" fillId="2" borderId="1" xfId="0" applyFont="1" applyFill="1" applyBorder="1" applyAlignment="1">
      <alignment vertical="center" wrapText="1"/>
    </xf>
    <xf numFmtId="0" fontId="49" fillId="2" borderId="1" xfId="0" applyFont="1" applyFill="1" applyBorder="1" applyAlignment="1">
      <alignment vertical="center"/>
    </xf>
    <xf numFmtId="0" fontId="69" fillId="0" borderId="2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left" vertical="center" wrapText="1"/>
    </xf>
    <xf numFmtId="9" fontId="49" fillId="0" borderId="2" xfId="1" applyFont="1" applyFill="1" applyBorder="1" applyAlignment="1">
      <alignment horizontal="center" vertical="center"/>
    </xf>
    <xf numFmtId="9" fontId="49" fillId="0" borderId="1" xfId="1" applyFont="1" applyFill="1" applyBorder="1" applyAlignment="1">
      <alignment horizontal="center" vertical="center"/>
    </xf>
    <xf numFmtId="0" fontId="55" fillId="0" borderId="0" xfId="0" applyFont="1" applyAlignment="1">
      <alignment vertical="top"/>
    </xf>
    <xf numFmtId="0" fontId="55" fillId="0" borderId="15" xfId="0" applyFont="1" applyBorder="1" applyAlignment="1">
      <alignment vertical="center" wrapText="1"/>
    </xf>
    <xf numFmtId="0" fontId="55" fillId="0" borderId="2" xfId="0" applyFont="1" applyBorder="1" applyAlignment="1">
      <alignment vertical="center" wrapText="1"/>
    </xf>
    <xf numFmtId="9" fontId="49" fillId="4" borderId="2" xfId="1" applyFont="1" applyFill="1" applyBorder="1" applyAlignment="1">
      <alignment horizontal="center" vertical="center"/>
    </xf>
    <xf numFmtId="0" fontId="48" fillId="0" borderId="1" xfId="0" applyFont="1" applyBorder="1" applyAlignment="1">
      <alignment horizontal="left" vertical="top"/>
    </xf>
    <xf numFmtId="0" fontId="48" fillId="0" borderId="22" xfId="0" applyFont="1" applyBorder="1" applyAlignment="1">
      <alignment horizontal="left" vertical="top"/>
    </xf>
    <xf numFmtId="167" fontId="48" fillId="0" borderId="1" xfId="1" applyNumberFormat="1" applyFont="1" applyBorder="1" applyAlignment="1">
      <alignment horizontal="center" vertical="top"/>
    </xf>
    <xf numFmtId="1" fontId="48" fillId="0" borderId="23" xfId="1" applyNumberFormat="1" applyFont="1" applyBorder="1" applyAlignment="1">
      <alignment horizontal="center" vertical="top"/>
    </xf>
    <xf numFmtId="0" fontId="49" fillId="3" borderId="7" xfId="0" applyFont="1" applyFill="1" applyBorder="1" applyAlignment="1">
      <alignment horizontal="center" vertical="top"/>
    </xf>
    <xf numFmtId="0" fontId="49" fillId="3" borderId="2" xfId="0" applyFont="1" applyFill="1" applyBorder="1" applyAlignment="1">
      <alignment horizontal="center" vertical="top"/>
    </xf>
    <xf numFmtId="1" fontId="49" fillId="3" borderId="7" xfId="0" applyNumberFormat="1" applyFont="1" applyFill="1" applyBorder="1" applyAlignment="1">
      <alignment horizontal="center" vertical="top"/>
    </xf>
    <xf numFmtId="0" fontId="48" fillId="0" borderId="3" xfId="0" applyFont="1" applyBorder="1" applyAlignment="1">
      <alignment horizontal="center" vertical="top"/>
    </xf>
    <xf numFmtId="0" fontId="48" fillId="0" borderId="23" xfId="0" applyFont="1" applyBorder="1" applyAlignment="1">
      <alignment horizontal="center" vertical="top"/>
    </xf>
    <xf numFmtId="0" fontId="49" fillId="3" borderId="8" xfId="0" applyFont="1" applyFill="1" applyBorder="1" applyAlignment="1">
      <alignment horizontal="center" vertical="top"/>
    </xf>
    <xf numFmtId="0" fontId="49" fillId="3" borderId="6" xfId="0" applyFont="1" applyFill="1" applyBorder="1" applyAlignment="1">
      <alignment horizontal="center" vertical="top"/>
    </xf>
    <xf numFmtId="0" fontId="48" fillId="0" borderId="1" xfId="1" applyNumberFormat="1" applyFont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1" fontId="4" fillId="3" borderId="4" xfId="0" applyNumberFormat="1" applyFont="1" applyFill="1" applyBorder="1" applyAlignment="1">
      <alignment horizontal="center" vertical="top"/>
    </xf>
    <xf numFmtId="1" fontId="25" fillId="0" borderId="1" xfId="1" applyNumberFormat="1" applyFont="1" applyBorder="1" applyAlignment="1">
      <alignment horizontal="center" vertical="top"/>
    </xf>
    <xf numFmtId="1" fontId="25" fillId="0" borderId="3" xfId="1" applyNumberFormat="1" applyFont="1" applyBorder="1" applyAlignment="1">
      <alignment horizontal="center" vertical="top"/>
    </xf>
    <xf numFmtId="0" fontId="11" fillId="4" borderId="0" xfId="0" applyFont="1" applyFill="1" applyAlignment="1">
      <alignment horizontal="center"/>
    </xf>
    <xf numFmtId="0" fontId="48" fillId="0" borderId="3" xfId="0" applyFont="1" applyBorder="1" applyAlignment="1">
      <alignment horizontal="right" vertical="top"/>
    </xf>
    <xf numFmtId="0" fontId="48" fillId="0" borderId="4" xfId="0" applyFont="1" applyBorder="1" applyAlignment="1">
      <alignment horizontal="right" vertical="top"/>
    </xf>
    <xf numFmtId="0" fontId="48" fillId="0" borderId="5" xfId="0" applyFont="1" applyBorder="1" applyAlignment="1">
      <alignment horizontal="right" vertical="top"/>
    </xf>
    <xf numFmtId="0" fontId="51" fillId="0" borderId="3" xfId="0" applyFont="1" applyBorder="1" applyAlignment="1">
      <alignment horizontal="left" vertical="top" wrapText="1"/>
    </xf>
    <xf numFmtId="0" fontId="51" fillId="0" borderId="4" xfId="0" applyFont="1" applyBorder="1" applyAlignment="1">
      <alignment horizontal="left" vertical="top" wrapText="1"/>
    </xf>
    <xf numFmtId="0" fontId="51" fillId="0" borderId="5" xfId="0" applyFont="1" applyBorder="1" applyAlignment="1">
      <alignment horizontal="left" vertical="top" wrapText="1"/>
    </xf>
    <xf numFmtId="0" fontId="57" fillId="23" borderId="30" xfId="0" applyFont="1" applyFill="1" applyBorder="1" applyAlignment="1">
      <alignment horizontal="center" vertical="center" wrapText="1"/>
    </xf>
    <xf numFmtId="0" fontId="57" fillId="23" borderId="31" xfId="0" applyFont="1" applyFill="1" applyBorder="1" applyAlignment="1">
      <alignment horizontal="center" vertical="center" wrapText="1"/>
    </xf>
    <xf numFmtId="0" fontId="57" fillId="23" borderId="32" xfId="0" applyFont="1" applyFill="1" applyBorder="1" applyAlignment="1">
      <alignment horizontal="center" vertical="center" wrapText="1"/>
    </xf>
    <xf numFmtId="0" fontId="57" fillId="23" borderId="34" xfId="0" applyFont="1" applyFill="1" applyBorder="1" applyAlignment="1">
      <alignment horizontal="center" vertical="center" wrapText="1"/>
    </xf>
    <xf numFmtId="0" fontId="57" fillId="23" borderId="35" xfId="0" applyFont="1" applyFill="1" applyBorder="1" applyAlignment="1">
      <alignment horizontal="center" vertical="center" wrapText="1"/>
    </xf>
    <xf numFmtId="0" fontId="48" fillId="0" borderId="30" xfId="0" applyFont="1" applyBorder="1" applyAlignment="1">
      <alignment horizontal="center" vertical="center" wrapText="1"/>
    </xf>
    <xf numFmtId="0" fontId="48" fillId="0" borderId="31" xfId="0" applyFont="1" applyBorder="1" applyAlignment="1">
      <alignment horizontal="center" vertical="center" wrapText="1"/>
    </xf>
    <xf numFmtId="0" fontId="48" fillId="0" borderId="32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36" xfId="0" applyFont="1" applyBorder="1" applyAlignment="1">
      <alignment horizontal="center" vertical="center" wrapText="1"/>
    </xf>
    <xf numFmtId="0" fontId="58" fillId="0" borderId="31" xfId="0" applyFont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9" fontId="50" fillId="0" borderId="14" xfId="0" applyNumberFormat="1" applyFont="1" applyBorder="1" applyAlignment="1">
      <alignment horizontal="center" vertical="center"/>
    </xf>
    <xf numFmtId="9" fontId="50" fillId="0" borderId="15" xfId="0" applyNumberFormat="1" applyFont="1" applyBorder="1" applyAlignment="1">
      <alignment horizontal="center" vertical="center"/>
    </xf>
    <xf numFmtId="9" fontId="50" fillId="0" borderId="2" xfId="0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left" vertical="center"/>
    </xf>
    <xf numFmtId="0" fontId="60" fillId="0" borderId="30" xfId="0" applyFont="1" applyBorder="1" applyAlignment="1">
      <alignment horizontal="center" vertical="center" wrapText="1"/>
    </xf>
    <xf numFmtId="0" fontId="60" fillId="0" borderId="31" xfId="0" applyFont="1" applyBorder="1" applyAlignment="1">
      <alignment horizontal="center" vertical="center" wrapText="1"/>
    </xf>
    <xf numFmtId="0" fontId="60" fillId="0" borderId="32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left" vertical="top" wrapText="1"/>
    </xf>
    <xf numFmtId="0" fontId="51" fillId="0" borderId="20" xfId="0" applyFont="1" applyBorder="1" applyAlignment="1">
      <alignment horizontal="left" vertical="top" wrapText="1"/>
    </xf>
    <xf numFmtId="0" fontId="51" fillId="0" borderId="21" xfId="0" applyFont="1" applyBorder="1" applyAlignment="1">
      <alignment horizontal="left" vertical="top" wrapText="1"/>
    </xf>
    <xf numFmtId="0" fontId="53" fillId="0" borderId="1" xfId="0" applyFont="1" applyBorder="1" applyAlignment="1">
      <alignment horizontal="center" vertical="center" wrapText="1"/>
    </xf>
    <xf numFmtId="0" fontId="54" fillId="1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6" xfId="0" applyBorder="1" applyAlignment="1">
      <alignment horizontal="center"/>
    </xf>
    <xf numFmtId="0" fontId="4" fillId="12" borderId="6" xfId="0" applyFont="1" applyFill="1" applyBorder="1" applyAlignment="1">
      <alignment horizontal="center"/>
    </xf>
    <xf numFmtId="10" fontId="56" fillId="0" borderId="1" xfId="1" applyNumberFormat="1" applyFont="1" applyBorder="1" applyAlignment="1">
      <alignment horizontal="center" vertical="center"/>
    </xf>
    <xf numFmtId="0" fontId="4" fillId="15" borderId="6" xfId="0" applyFont="1" applyFill="1" applyBorder="1" applyAlignment="1">
      <alignment horizontal="center"/>
    </xf>
    <xf numFmtId="0" fontId="62" fillId="0" borderId="1" xfId="0" quotePrefix="1" applyFont="1" applyBorder="1" applyAlignment="1">
      <alignment horizontal="center" vertical="top" wrapText="1"/>
    </xf>
    <xf numFmtId="0" fontId="62" fillId="0" borderId="3" xfId="0" applyFont="1" applyBorder="1" applyAlignment="1">
      <alignment horizontal="left" vertical="top" wrapText="1"/>
    </xf>
    <xf numFmtId="0" fontId="62" fillId="0" borderId="4" xfId="0" applyFont="1" applyBorder="1" applyAlignment="1">
      <alignment horizontal="left" vertical="top" wrapText="1"/>
    </xf>
    <xf numFmtId="0" fontId="62" fillId="0" borderId="5" xfId="0" applyFont="1" applyBorder="1" applyAlignment="1">
      <alignment horizontal="left" vertical="top" wrapText="1"/>
    </xf>
    <xf numFmtId="0" fontId="49" fillId="0" borderId="1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left" vertical="top" wrapText="1"/>
    </xf>
    <xf numFmtId="0" fontId="51" fillId="0" borderId="8" xfId="0" applyFont="1" applyBorder="1" applyAlignment="1">
      <alignment horizontal="left" vertical="top" wrapText="1"/>
    </xf>
    <xf numFmtId="0" fontId="51" fillId="0" borderId="1" xfId="0" applyFont="1" applyBorder="1" applyAlignment="1">
      <alignment vertical="top"/>
    </xf>
    <xf numFmtId="0" fontId="41" fillId="0" borderId="19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18" fillId="0" borderId="16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40" fillId="0" borderId="0" xfId="0" applyFont="1" applyAlignment="1">
      <alignment horizontal="left"/>
    </xf>
    <xf numFmtId="0" fontId="59" fillId="0" borderId="30" xfId="0" applyFont="1" applyBorder="1" applyAlignment="1">
      <alignment horizontal="center" vertical="center" wrapText="1"/>
    </xf>
    <xf numFmtId="0" fontId="59" fillId="0" borderId="31" xfId="0" applyFont="1" applyBorder="1" applyAlignment="1">
      <alignment horizontal="center" vertical="center" wrapText="1"/>
    </xf>
    <xf numFmtId="0" fontId="59" fillId="0" borderId="32" xfId="0" applyFont="1" applyBorder="1" applyAlignment="1">
      <alignment horizontal="center" vertical="center" wrapText="1"/>
    </xf>
    <xf numFmtId="0" fontId="57" fillId="23" borderId="9" xfId="0" applyFont="1" applyFill="1" applyBorder="1" applyAlignment="1">
      <alignment horizontal="center" vertical="center" wrapText="1"/>
    </xf>
    <xf numFmtId="0" fontId="57" fillId="23" borderId="10" xfId="0" applyFont="1" applyFill="1" applyBorder="1" applyAlignment="1">
      <alignment horizontal="center" vertical="center" wrapText="1"/>
    </xf>
    <xf numFmtId="0" fontId="57" fillId="23" borderId="11" xfId="0" applyFont="1" applyFill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/>
    </xf>
    <xf numFmtId="0" fontId="59" fillId="0" borderId="3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8" fillId="0" borderId="10" xfId="0" applyFont="1" applyBorder="1" applyAlignment="1">
      <alignment horizontal="center" vertical="center" wrapText="1"/>
    </xf>
    <xf numFmtId="0" fontId="57" fillId="23" borderId="37" xfId="0" applyFont="1" applyFill="1" applyBorder="1" applyAlignment="1">
      <alignment horizontal="center" vertical="center" wrapText="1"/>
    </xf>
    <xf numFmtId="0" fontId="57" fillId="23" borderId="38" xfId="0" applyFont="1" applyFill="1" applyBorder="1" applyAlignment="1">
      <alignment horizontal="center" vertical="center" wrapText="1"/>
    </xf>
    <xf numFmtId="0" fontId="57" fillId="23" borderId="39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57" fillId="23" borderId="40" xfId="0" applyFont="1" applyFill="1" applyBorder="1" applyAlignment="1">
      <alignment horizontal="center" vertical="center" wrapText="1"/>
    </xf>
    <xf numFmtId="0" fontId="57" fillId="23" borderId="1" xfId="0" applyFont="1" applyFill="1" applyBorder="1" applyAlignment="1">
      <alignment horizontal="center" vertical="center" wrapText="1"/>
    </xf>
    <xf numFmtId="0" fontId="57" fillId="23" borderId="28" xfId="0" applyFont="1" applyFill="1" applyBorder="1" applyAlignment="1">
      <alignment horizontal="center" vertical="center" wrapText="1"/>
    </xf>
    <xf numFmtId="0" fontId="59" fillId="0" borderId="40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59" fillId="0" borderId="41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 vertical="center" wrapText="1"/>
    </xf>
    <xf numFmtId="0" fontId="59" fillId="0" borderId="28" xfId="0" applyFont="1" applyBorder="1" applyAlignment="1">
      <alignment horizontal="center" vertical="center" wrapText="1"/>
    </xf>
    <xf numFmtId="0" fontId="59" fillId="0" borderId="42" xfId="0" applyFont="1" applyBorder="1" applyAlignment="1">
      <alignment horizontal="center" vertical="center" wrapText="1"/>
    </xf>
    <xf numFmtId="0" fontId="60" fillId="0" borderId="9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169" fontId="51" fillId="0" borderId="10" xfId="0" applyNumberFormat="1" applyFont="1" applyBorder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169" fontId="51" fillId="0" borderId="0" xfId="0" applyNumberFormat="1" applyFont="1" applyAlignment="1">
      <alignment horizontal="left" vertical="center" wrapText="1"/>
    </xf>
    <xf numFmtId="0" fontId="51" fillId="0" borderId="10" xfId="0" applyFont="1" applyBorder="1" applyAlignment="1">
      <alignment horizontal="left" vertical="center" wrapText="1"/>
    </xf>
    <xf numFmtId="166" fontId="61" fillId="0" borderId="0" xfId="0" applyNumberFormat="1" applyFont="1" applyAlignment="1">
      <alignment horizontal="left" vertical="center"/>
    </xf>
    <xf numFmtId="166" fontId="61" fillId="0" borderId="18" xfId="0" applyNumberFormat="1" applyFont="1" applyBorder="1" applyAlignment="1">
      <alignment horizontal="left" vertical="center"/>
    </xf>
    <xf numFmtId="0" fontId="51" fillId="0" borderId="18" xfId="0" applyFont="1" applyBorder="1" applyAlignment="1">
      <alignment horizontal="left" vertical="center" wrapText="1"/>
    </xf>
    <xf numFmtId="169" fontId="51" fillId="0" borderId="6" xfId="0" applyNumberFormat="1" applyFont="1" applyBorder="1" applyAlignment="1">
      <alignment horizontal="left" vertical="center" wrapText="1"/>
    </xf>
    <xf numFmtId="169" fontId="51" fillId="0" borderId="8" xfId="0" applyNumberFormat="1" applyFont="1" applyBorder="1" applyAlignment="1">
      <alignment horizontal="left" vertical="center" wrapText="1"/>
    </xf>
    <xf numFmtId="169" fontId="51" fillId="0" borderId="18" xfId="0" applyNumberFormat="1" applyFont="1" applyBorder="1" applyAlignment="1">
      <alignment horizontal="left" vertical="center" wrapText="1"/>
    </xf>
    <xf numFmtId="0" fontId="51" fillId="0" borderId="3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49" fillId="3" borderId="14" xfId="0" applyFont="1" applyFill="1" applyBorder="1" applyAlignment="1">
      <alignment horizontal="center" vertical="center"/>
    </xf>
    <xf numFmtId="0" fontId="49" fillId="3" borderId="15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/>
    </xf>
    <xf numFmtId="0" fontId="49" fillId="4" borderId="3" xfId="0" applyFont="1" applyFill="1" applyBorder="1" applyAlignment="1">
      <alignment horizontal="center" vertical="top"/>
    </xf>
    <xf numFmtId="0" fontId="49" fillId="4" borderId="5" xfId="0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43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36" xfId="0" applyFont="1" applyBorder="1" applyAlignment="1">
      <alignment horizontal="center" vertical="top"/>
    </xf>
    <xf numFmtId="0" fontId="49" fillId="11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top" wrapText="1"/>
    </xf>
    <xf numFmtId="0" fontId="48" fillId="0" borderId="1" xfId="0" applyFont="1" applyBorder="1" applyAlignment="1">
      <alignment horizontal="center" vertical="top" wrapText="1"/>
    </xf>
    <xf numFmtId="0" fontId="63" fillId="3" borderId="33" xfId="0" applyFont="1" applyFill="1" applyBorder="1" applyAlignment="1">
      <alignment horizontal="left" vertical="top"/>
    </xf>
    <xf numFmtId="167" fontId="60" fillId="4" borderId="15" xfId="0" applyNumberFormat="1" applyFont="1" applyFill="1" applyBorder="1" applyAlignment="1">
      <alignment horizontal="center" vertical="center" wrapText="1"/>
    </xf>
    <xf numFmtId="167" fontId="60" fillId="4" borderId="2" xfId="0" applyNumberFormat="1" applyFont="1" applyFill="1" applyBorder="1" applyAlignment="1">
      <alignment horizontal="center" vertical="center" wrapText="1"/>
    </xf>
    <xf numFmtId="0" fontId="64" fillId="0" borderId="7" xfId="0" applyFont="1" applyBorder="1" applyAlignment="1">
      <alignment horizontal="center" wrapText="1"/>
    </xf>
    <xf numFmtId="0" fontId="64" fillId="0" borderId="6" xfId="0" applyFont="1" applyBorder="1" applyAlignment="1">
      <alignment horizontal="center" wrapText="1"/>
    </xf>
    <xf numFmtId="0" fontId="64" fillId="0" borderId="8" xfId="0" applyFont="1" applyBorder="1" applyAlignment="1">
      <alignment horizontal="center" wrapText="1"/>
    </xf>
    <xf numFmtId="0" fontId="60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top" wrapText="1"/>
    </xf>
    <xf numFmtId="0" fontId="49" fillId="2" borderId="1" xfId="0" applyFont="1" applyFill="1" applyBorder="1" applyAlignment="1">
      <alignment horizontal="center" vertical="center"/>
    </xf>
    <xf numFmtId="0" fontId="55" fillId="0" borderId="14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top" wrapText="1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51" fillId="0" borderId="19" xfId="0" applyFont="1" applyBorder="1" applyAlignment="1">
      <alignment horizontal="left" vertical="top"/>
    </xf>
    <xf numFmtId="0" fontId="51" fillId="0" borderId="20" xfId="0" applyFont="1" applyBorder="1" applyAlignment="1">
      <alignment horizontal="left" vertical="top"/>
    </xf>
    <xf numFmtId="0" fontId="51" fillId="0" borderId="21" xfId="0" applyFont="1" applyBorder="1" applyAlignment="1">
      <alignment horizontal="left" vertical="top"/>
    </xf>
    <xf numFmtId="0" fontId="51" fillId="0" borderId="16" xfId="0" applyFont="1" applyBorder="1" applyAlignment="1">
      <alignment horizontal="left" vertical="top"/>
    </xf>
    <xf numFmtId="0" fontId="51" fillId="0" borderId="0" xfId="0" applyFont="1" applyAlignment="1">
      <alignment horizontal="left" vertical="top"/>
    </xf>
    <xf numFmtId="0" fontId="51" fillId="0" borderId="18" xfId="0" applyFont="1" applyBorder="1" applyAlignment="1">
      <alignment horizontal="left" vertical="top"/>
    </xf>
    <xf numFmtId="0" fontId="51" fillId="0" borderId="7" xfId="0" applyFont="1" applyBorder="1" applyAlignment="1">
      <alignment horizontal="left" vertical="top"/>
    </xf>
    <xf numFmtId="0" fontId="51" fillId="0" borderId="6" xfId="0" applyFont="1" applyBorder="1" applyAlignment="1">
      <alignment horizontal="left" vertical="top"/>
    </xf>
    <xf numFmtId="0" fontId="51" fillId="0" borderId="8" xfId="0" applyFont="1" applyBorder="1" applyAlignment="1">
      <alignment horizontal="left" vertical="top"/>
    </xf>
    <xf numFmtId="0" fontId="51" fillId="0" borderId="6" xfId="0" applyFont="1" applyBorder="1" applyAlignment="1">
      <alignment horizontal="left" vertical="center" wrapText="1"/>
    </xf>
    <xf numFmtId="0" fontId="51" fillId="0" borderId="8" xfId="0" applyFont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7" fontId="60" fillId="4" borderId="26" xfId="2" applyNumberFormat="1" applyFont="1" applyFill="1" applyBorder="1" applyAlignment="1">
      <alignment horizontal="center" vertical="center"/>
    </xf>
    <xf numFmtId="0" fontId="60" fillId="4" borderId="24" xfId="2" applyNumberFormat="1" applyFont="1" applyFill="1" applyBorder="1" applyAlignment="1">
      <alignment horizontal="center" vertical="center"/>
    </xf>
    <xf numFmtId="0" fontId="60" fillId="4" borderId="25" xfId="2" applyNumberFormat="1" applyFont="1" applyFill="1" applyBorder="1" applyAlignment="1">
      <alignment horizontal="center" vertical="center"/>
    </xf>
    <xf numFmtId="0" fontId="49" fillId="0" borderId="0" xfId="0" applyFont="1" applyAlignment="1">
      <alignment horizontal="left" vertical="top"/>
    </xf>
    <xf numFmtId="0" fontId="48" fillId="2" borderId="14" xfId="0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65" fillId="0" borderId="1" xfId="0" applyFont="1" applyBorder="1" applyAlignment="1">
      <alignment horizontal="left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64" fillId="0" borderId="16" xfId="0" applyFont="1" applyBorder="1" applyAlignment="1">
      <alignment horizontal="center" wrapText="1"/>
    </xf>
    <xf numFmtId="0" fontId="64" fillId="0" borderId="0" xfId="0" applyFont="1" applyAlignment="1">
      <alignment horizontal="center" wrapText="1"/>
    </xf>
    <xf numFmtId="0" fontId="64" fillId="0" borderId="18" xfId="0" applyFont="1" applyBorder="1" applyAlignment="1">
      <alignment horizontal="center" wrapText="1"/>
    </xf>
    <xf numFmtId="0" fontId="51" fillId="0" borderId="16" xfId="0" applyFont="1" applyBorder="1" applyAlignment="1">
      <alignment horizontal="left" vertical="center" wrapText="1"/>
    </xf>
    <xf numFmtId="0" fontId="63" fillId="0" borderId="1" xfId="0" applyFont="1" applyBorder="1" applyAlignment="1">
      <alignment horizontal="left" vertical="top"/>
    </xf>
    <xf numFmtId="0" fontId="48" fillId="0" borderId="1" xfId="0" applyFont="1" applyBorder="1" applyAlignment="1">
      <alignment horizontal="left" vertical="center" wrapText="1"/>
    </xf>
    <xf numFmtId="0" fontId="49" fillId="3" borderId="44" xfId="0" applyFont="1" applyFill="1" applyBorder="1" applyAlignment="1">
      <alignment horizontal="center" vertical="center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  <xf numFmtId="0" fontId="49" fillId="2" borderId="15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 wrapText="1"/>
    </xf>
    <xf numFmtId="41" fontId="49" fillId="2" borderId="15" xfId="2" applyFont="1" applyFill="1" applyBorder="1" applyAlignment="1">
      <alignment horizontal="center" vertical="center" wrapText="1"/>
    </xf>
    <xf numFmtId="41" fontId="49" fillId="2" borderId="2" xfId="2" applyFont="1" applyFill="1" applyBorder="1" applyAlignment="1">
      <alignment horizontal="center" vertical="center" wrapText="1"/>
    </xf>
    <xf numFmtId="0" fontId="49" fillId="2" borderId="16" xfId="0" applyFont="1" applyFill="1" applyBorder="1" applyAlignment="1">
      <alignment horizontal="center" vertical="center" wrapText="1"/>
    </xf>
    <xf numFmtId="0" fontId="49" fillId="2" borderId="18" xfId="0" applyFont="1" applyFill="1" applyBorder="1" applyAlignment="1">
      <alignment horizontal="center" vertical="center" wrapText="1"/>
    </xf>
    <xf numFmtId="0" fontId="49" fillId="2" borderId="7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167" fontId="60" fillId="4" borderId="24" xfId="2" applyNumberFormat="1" applyFont="1" applyFill="1" applyBorder="1" applyAlignment="1">
      <alignment horizontal="center" vertical="center"/>
    </xf>
    <xf numFmtId="167" fontId="60" fillId="4" borderId="25" xfId="2" applyNumberFormat="1" applyFont="1" applyFill="1" applyBorder="1" applyAlignment="1">
      <alignment horizontal="center" vertical="center"/>
    </xf>
    <xf numFmtId="0" fontId="51" fillId="0" borderId="19" xfId="0" applyFont="1" applyBorder="1" applyAlignment="1">
      <alignment horizontal="left" vertical="center" wrapText="1"/>
    </xf>
    <xf numFmtId="0" fontId="55" fillId="0" borderId="1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left" vertical="top"/>
    </xf>
    <xf numFmtId="0" fontId="61" fillId="0" borderId="20" xfId="0" applyFont="1" applyBorder="1" applyAlignment="1">
      <alignment horizontal="left" vertical="top"/>
    </xf>
    <xf numFmtId="0" fontId="61" fillId="0" borderId="21" xfId="0" applyFont="1" applyBorder="1" applyAlignment="1">
      <alignment horizontal="left" vertical="top"/>
    </xf>
    <xf numFmtId="0" fontId="61" fillId="0" borderId="16" xfId="0" applyFont="1" applyBorder="1" applyAlignment="1">
      <alignment horizontal="left" vertical="top"/>
    </xf>
    <xf numFmtId="0" fontId="61" fillId="0" borderId="0" xfId="0" applyFont="1" applyAlignment="1">
      <alignment horizontal="left" vertical="top"/>
    </xf>
    <xf numFmtId="0" fontId="61" fillId="0" borderId="18" xfId="0" applyFont="1" applyBorder="1" applyAlignment="1">
      <alignment horizontal="left" vertical="top"/>
    </xf>
    <xf numFmtId="0" fontId="61" fillId="0" borderId="7" xfId="0" applyFont="1" applyBorder="1" applyAlignment="1">
      <alignment horizontal="left" vertical="top"/>
    </xf>
    <xf numFmtId="0" fontId="61" fillId="0" borderId="6" xfId="0" applyFont="1" applyBorder="1" applyAlignment="1">
      <alignment horizontal="left" vertical="top"/>
    </xf>
    <xf numFmtId="0" fontId="61" fillId="0" borderId="8" xfId="0" applyFont="1" applyBorder="1" applyAlignment="1">
      <alignment horizontal="left" vertical="top"/>
    </xf>
    <xf numFmtId="0" fontId="60" fillId="0" borderId="9" xfId="0" applyFont="1" applyBorder="1" applyAlignment="1">
      <alignment horizontal="left" vertical="center" wrapText="1"/>
    </xf>
    <xf numFmtId="0" fontId="60" fillId="0" borderId="10" xfId="0" applyFont="1" applyBorder="1" applyAlignment="1">
      <alignment horizontal="left" vertical="center" wrapText="1"/>
    </xf>
    <xf numFmtId="0" fontId="60" fillId="0" borderId="17" xfId="0" applyFont="1" applyBorder="1" applyAlignment="1">
      <alignment horizontal="left" vertical="center" wrapText="1"/>
    </xf>
    <xf numFmtId="0" fontId="60" fillId="0" borderId="0" xfId="0" applyFont="1" applyAlignment="1">
      <alignment horizontal="left" vertical="center" wrapText="1"/>
    </xf>
    <xf numFmtId="0" fontId="49" fillId="2" borderId="38" xfId="0" applyFont="1" applyFill="1" applyBorder="1" applyAlignment="1">
      <alignment horizontal="center" vertical="center" wrapText="1"/>
    </xf>
    <xf numFmtId="9" fontId="60" fillId="0" borderId="11" xfId="1" applyFont="1" applyFill="1" applyBorder="1" applyAlignment="1">
      <alignment horizontal="center" vertical="center"/>
    </xf>
    <xf numFmtId="9" fontId="60" fillId="0" borderId="29" xfId="1" applyFont="1" applyFill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63" fillId="0" borderId="9" xfId="0" applyFont="1" applyBorder="1" applyAlignment="1">
      <alignment horizontal="center" vertical="center" wrapText="1"/>
    </xf>
    <xf numFmtId="0" fontId="63" fillId="0" borderId="10" xfId="0" applyFont="1" applyBorder="1" applyAlignment="1">
      <alignment horizontal="center" vertical="center" wrapText="1"/>
    </xf>
    <xf numFmtId="0" fontId="63" fillId="0" borderId="11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left" vertical="top" wrapText="1"/>
    </xf>
    <xf numFmtId="0" fontId="50" fillId="0" borderId="4" xfId="0" applyFont="1" applyBorder="1" applyAlignment="1">
      <alignment horizontal="left" vertical="top" wrapText="1"/>
    </xf>
    <xf numFmtId="0" fontId="50" fillId="0" borderId="5" xfId="0" applyFont="1" applyBorder="1" applyAlignment="1">
      <alignment horizontal="left" vertical="top" wrapText="1"/>
    </xf>
    <xf numFmtId="0" fontId="0" fillId="12" borderId="1" xfId="0" applyFill="1" applyBorder="1" applyAlignment="1">
      <alignment horizontal="center"/>
    </xf>
    <xf numFmtId="0" fontId="50" fillId="0" borderId="3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48" fillId="0" borderId="14" xfId="0" applyFont="1" applyBorder="1" applyAlignment="1">
      <alignment horizontal="left" vertical="center" wrapText="1"/>
    </xf>
    <xf numFmtId="0" fontId="48" fillId="0" borderId="2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5" fillId="3" borderId="14" xfId="0" applyFont="1" applyFill="1" applyBorder="1" applyAlignment="1">
      <alignment horizontal="center" vertical="center"/>
    </xf>
    <xf numFmtId="0" fontId="55" fillId="3" borderId="15" xfId="0" applyFont="1" applyFill="1" applyBorder="1" applyAlignment="1">
      <alignment horizontal="center" vertical="center"/>
    </xf>
    <xf numFmtId="0" fontId="55" fillId="3" borderId="44" xfId="0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top" wrapText="1"/>
    </xf>
    <xf numFmtId="0" fontId="51" fillId="0" borderId="4" xfId="0" applyFont="1" applyBorder="1" applyAlignment="1">
      <alignment horizontal="left" vertical="center" wrapText="1"/>
    </xf>
    <xf numFmtId="0" fontId="51" fillId="0" borderId="5" xfId="0" applyFont="1" applyBorder="1" applyAlignment="1">
      <alignment horizontal="left" vertical="center" wrapText="1"/>
    </xf>
    <xf numFmtId="0" fontId="51" fillId="0" borderId="20" xfId="0" applyFont="1" applyBorder="1" applyAlignment="1">
      <alignment horizontal="left" vertical="center" wrapText="1"/>
    </xf>
    <xf numFmtId="0" fontId="63" fillId="3" borderId="3" xfId="0" applyFont="1" applyFill="1" applyBorder="1" applyAlignment="1">
      <alignment horizontal="left" vertical="top"/>
    </xf>
    <xf numFmtId="0" fontId="63" fillId="3" borderId="4" xfId="0" applyFont="1" applyFill="1" applyBorder="1" applyAlignment="1">
      <alignment horizontal="left" vertical="top"/>
    </xf>
    <xf numFmtId="0" fontId="63" fillId="3" borderId="5" xfId="0" applyFont="1" applyFill="1" applyBorder="1" applyAlignment="1">
      <alignment horizontal="left" vertical="top"/>
    </xf>
  </cellXfs>
  <cellStyles count="4">
    <cellStyle name="Hipervínculo" xfId="3" builtinId="8"/>
    <cellStyle name="Millares [0]" xfId="2" builtinId="6"/>
    <cellStyle name="Normal" xfId="0" builtinId="0"/>
    <cellStyle name="Porcentaje" xfId="1" builtinId="5"/>
  </cellStyles>
  <dxfs count="364">
    <dxf>
      <font>
        <color rgb="FFFFD579"/>
      </font>
      <fill>
        <patternFill>
          <bgColor rgb="FFFFD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theme="6"/>
      </font>
      <fill>
        <patternFill>
          <bgColor rgb="FF99FF99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MT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7CE"/>
      <color rgb="FF99FF99"/>
      <color rgb="FFFFCCCC"/>
      <color rgb="FFFF5050"/>
      <color rgb="FFF64C64"/>
      <color rgb="FF9C1707"/>
      <color rgb="FFFFC8CE"/>
      <color rgb="FF9D5700"/>
      <color rgb="FFFFEB9C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104774</xdr:rowOff>
    </xdr:from>
    <xdr:to>
      <xdr:col>7</xdr:col>
      <xdr:colOff>452437</xdr:colOff>
      <xdr:row>4</xdr:row>
      <xdr:rowOff>84101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B946C6-E1E4-4B99-BDA1-FDB6348220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790825" y="104774"/>
          <a:ext cx="6248400" cy="665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1643062</xdr:colOff>
      <xdr:row>0</xdr:row>
      <xdr:rowOff>0</xdr:rowOff>
    </xdr:from>
    <xdr:to>
      <xdr:col>5</xdr:col>
      <xdr:colOff>255640</xdr:colOff>
      <xdr:row>2</xdr:row>
      <xdr:rowOff>134620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23A6C7-9126-4D3B-A302-3EA7D9EE49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095500" y="0"/>
          <a:ext cx="4995386" cy="5394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1619250</xdr:colOff>
      <xdr:row>0</xdr:row>
      <xdr:rowOff>0</xdr:rowOff>
    </xdr:from>
    <xdr:to>
      <xdr:col>4</xdr:col>
      <xdr:colOff>476726</xdr:colOff>
      <xdr:row>2</xdr:row>
      <xdr:rowOff>100807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1D7CB3-6F2E-634B-ABC0-460FF7A28C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916906" y="0"/>
          <a:ext cx="5013008" cy="4937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2547937</xdr:colOff>
      <xdr:row>0</xdr:row>
      <xdr:rowOff>35719</xdr:rowOff>
    </xdr:from>
    <xdr:to>
      <xdr:col>3</xdr:col>
      <xdr:colOff>825499</xdr:colOff>
      <xdr:row>2</xdr:row>
      <xdr:rowOff>136526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4A5C44-0C3B-444F-B74D-83DC18C3D4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845593" y="35719"/>
          <a:ext cx="5004594" cy="4937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1250156</xdr:colOff>
      <xdr:row>0</xdr:row>
      <xdr:rowOff>71438</xdr:rowOff>
    </xdr:from>
    <xdr:to>
      <xdr:col>4</xdr:col>
      <xdr:colOff>269240</xdr:colOff>
      <xdr:row>2</xdr:row>
      <xdr:rowOff>206058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E3471E1-A964-430D-AC19-ED4C8300CA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726406" y="71438"/>
          <a:ext cx="5017453" cy="5394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1195388</xdr:colOff>
      <xdr:row>0</xdr:row>
      <xdr:rowOff>71437</xdr:rowOff>
    </xdr:from>
    <xdr:to>
      <xdr:col>4</xdr:col>
      <xdr:colOff>339725</xdr:colOff>
      <xdr:row>3</xdr:row>
      <xdr:rowOff>114617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0487CC-C99D-45D3-86D2-111F1C0BE1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778794" y="71437"/>
          <a:ext cx="5009356" cy="6265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C4C116-B2C7-4E9B-9C59-A0BFAA20DF1E}" name="Tabla3" displayName="Tabla3" ref="A1:M104" totalsRowShown="0" headerRowDxfId="363" dataDxfId="361" headerRowBorderDxfId="362" tableBorderDxfId="360" totalsRowBorderDxfId="359">
  <autoFilter ref="A1:M104" xr:uid="{64C4C116-B2C7-4E9B-9C59-A0BFAA20DF1E}"/>
  <tableColumns count="13">
    <tableColumn id="1" xr3:uid="{E9E3C807-D521-48AD-9283-EC9A39D6CFB2}" name="IES Nombre" dataDxfId="358"/>
    <tableColumn id="2" xr3:uid="{FE0E0C25-58D6-4A02-837A-8B29F510582C}" name="IES COD" dataDxfId="357"/>
    <tableColumn id="3" xr3:uid="{A606D8AF-1088-4146-B214-754BDF9CE477}" name="IES Siglas" dataDxfId="356"/>
    <tableColumn id="4" xr3:uid="{6AFFEC61-2C04-4F4F-888E-ADB3DA395C37}" name="Ley Creación Nº" dataDxfId="355"/>
    <tableColumn id="5" xr3:uid="{6431305C-A8AE-4151-9454-F358AAE9B286}" name="Fecha Creac." dataDxfId="354"/>
    <tableColumn id="6" xr3:uid="{E62E791D-0CA9-4420-A57B-05A5BBDBA539}" name="Area IS_x000a_Objetivo" dataDxfId="353"/>
    <tableColumn id="7" xr3:uid="{34883C31-9CB7-4FD0-BB05-86F4D78AC8F4}" name="Nivel IS" dataDxfId="352"/>
    <tableColumn id="8" xr3:uid="{0A424EE6-34CA-4279-A25B-967C683E8A7D}" name="Res SNCA CSU Nº" dataDxfId="351"/>
    <tableColumn id="9" xr3:uid="{97652B68-729A-4AF7-BAA6-B6B07D60CF7D}" name="Fecha" dataDxfId="350"/>
    <tableColumn id="10" xr3:uid="{45078B3B-B945-40DE-9C96-43ABC19A4CB2}" name="Tipo" dataDxfId="349"/>
    <tableColumn id="11" xr3:uid="{66454472-D6E3-4D20-A5FF-6E82B30B9AB4}" name="Trat1" dataDxfId="348"/>
    <tableColumn id="12" xr3:uid="{FC80D05A-65D5-46B4-ACC9-82B05CFB7035}" name="Trat2" dataDxfId="347"/>
    <tableColumn id="13" xr3:uid="{2F5E4197-5093-4CA0-8142-4401EB93CB35}" name="Sector" dataDxfId="34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2AD2AF5-3EFD-4783-937C-62368BA2BE67}" name="Tabla15" displayName="Tabla15" ref="AL1:AN11" totalsRowShown="0" headerRowDxfId="283" headerRowBorderDxfId="282" tableBorderDxfId="281" totalsRowBorderDxfId="280">
  <autoFilter ref="AL1:AN11" xr:uid="{E2AD2AF5-3EFD-4783-937C-62368BA2BE67}"/>
  <tableColumns count="3">
    <tableColumn id="1" xr3:uid="{0D4EA503-61EB-429B-8C28-C2AE4BC2E77B}" name="N1" dataDxfId="279"/>
    <tableColumn id="2" xr3:uid="{CD3007DA-0CE5-4E97-8847-C5FCECD1B977}" name="Seleccione N1" dataDxfId="278"/>
    <tableColumn id="3" xr3:uid="{923CA72E-4A7E-4D8A-A70D-F9433EEEFA01}" name="N12" dataDxfId="277">
      <calculatedColumnFormula>+IF(AL2="","",AL2)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E0BA6C4-D3DA-4BE6-9EB1-0232EB8C370F}" name="Tabla16" displayName="Tabla16" ref="AP1:AU67" totalsRowShown="0" headerRowDxfId="276" headerRowBorderDxfId="275" tableBorderDxfId="274" totalsRowBorderDxfId="273">
  <autoFilter ref="AP1:AU67" xr:uid="{CE0BA6C4-D3DA-4BE6-9EB1-0232EB8C370F}"/>
  <tableColumns count="6">
    <tableColumn id="1" xr3:uid="{E19B8D5C-9926-49DC-9481-273EA246F7B0}" name="N1" dataDxfId="272"/>
    <tableColumn id="2" xr3:uid="{D441F9EB-42F9-4178-87C6-931395C4719B}" name="N2" dataDxfId="271">
      <calculatedColumnFormula>IF(AS2="","",CONCATENATE(AP2,".",AR2))</calculatedColumnFormula>
    </tableColumn>
    <tableColumn id="3" xr3:uid="{CF312601-F196-490D-B653-D17D32A00C13}" name="N2'" dataDxfId="270">
      <calculatedColumnFormula>IF(AS2="","",IF(AP2=AP1,AR1+1,1))</calculatedColumnFormula>
    </tableColumn>
    <tableColumn id="4" xr3:uid="{D4D0ED0D-871B-4EF1-A7F0-A1B6DE14B6EE}" name="Seleccione N2" dataDxfId="269"/>
    <tableColumn id="5" xr3:uid="{E6C6B10D-A849-4A7E-AFE3-C09716A14F44}" name="N22" dataDxfId="268">
      <calculatedColumnFormula>+IF(AQ2="","",AQ2)</calculatedColumnFormula>
    </tableColumn>
    <tableColumn id="6" xr3:uid="{8B58AEF6-8B83-42FC-9382-9956271EC83E}" name="N13" dataDxfId="267">
      <calculatedColumnFormula>+IF(AP2="","",AP2)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18F7C14-A0A6-4D5A-8075-B677365BA957}" name="Tabla17" displayName="Tabla17" ref="AW1:BD500" totalsRowShown="0" headerRowDxfId="266" dataDxfId="264" headerRowBorderDxfId="265" tableBorderDxfId="263" totalsRowBorderDxfId="262">
  <autoFilter ref="AW1:BD500" xr:uid="{D18F7C14-A0A6-4D5A-8075-B677365BA957}"/>
  <tableColumns count="8">
    <tableColumn id="1" xr3:uid="{07C5D24C-ECDA-41E1-A659-A06171BBEB18}" name="N1" dataDxfId="261"/>
    <tableColumn id="2" xr3:uid="{C99BABB5-3252-4F43-867F-A665B04B12AE}" name="N2" dataDxfId="260"/>
    <tableColumn id="3" xr3:uid="{9E9B306A-357A-481B-947B-6BAF4E0EB7ED}" name="N3" dataDxfId="259">
      <calculatedColumnFormula>IF(BA2="","",CONCATENATE(AX2,"-",AZ2))</calculatedColumnFormula>
    </tableColumn>
    <tableColumn id="4" xr3:uid="{D99CF7FC-F39A-4D8A-9717-6500651DD7A3}" name="N3'" dataDxfId="258"/>
    <tableColumn id="5" xr3:uid="{40EA2E17-0F38-47F7-BBD3-7F3814D532A3}" name="Seleccione N3" dataDxfId="257"/>
    <tableColumn id="6" xr3:uid="{9745AAF3-7083-40D8-B76C-F8972B6DCC2D}" name="N32" dataDxfId="256">
      <calculatedColumnFormula>+IF(AY2="","",AY2)</calculatedColumnFormula>
    </tableColumn>
    <tableColumn id="7" xr3:uid="{621249B0-D176-474A-8525-F16DA4E0418C}" name="N23" dataDxfId="255">
      <calculatedColumnFormula>+IF(AX2="","",AX2)</calculatedColumnFormula>
    </tableColumn>
    <tableColumn id="8" xr3:uid="{FE26CCDA-8B4A-4AFA-A1F8-184C207E7BA3}" name="N14" dataDxfId="254">
      <calculatedColumnFormula>+IF(AW2="","",AW2)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9442182-2807-4206-85D8-F0166BD33451}" name="Tabla22" displayName="Tabla22" ref="BX1:CD40" totalsRowShown="0" headerRowDxfId="253" headerRowBorderDxfId="252" tableBorderDxfId="251">
  <autoFilter ref="BX1:CD40" xr:uid="{49442182-2807-4206-85D8-F0166BD33451}"/>
  <tableColumns count="7">
    <tableColumn id="1" xr3:uid="{711D03FA-E99C-4012-8988-4F502F14C8F9}" name="CI" dataDxfId="250" dataCellStyle="Millares [0]"/>
    <tableColumn id="2" xr3:uid="{48ACD9B6-2871-4696-BB41-94C99FABFD6C}" name="Nombre y Apellido" dataDxfId="249"/>
    <tableColumn id="3" xr3:uid="{B8F4F074-41D8-4477-B0D2-530C9EB07828}" name="Estado Contrato" dataDxfId="248"/>
    <tableColumn id="4" xr3:uid="{E313EE40-3FB9-4D7C-A249-F3839EC2768F}" name="Dimensión / Funcionario CONES" dataDxfId="247" dataCellStyle="Millares [0]"/>
    <tableColumn id="5" xr3:uid="{567D1849-E590-4A11-86F1-2B6FC929F51B}" name="Nombre y Apellido - Dim/Func" dataDxfId="246"/>
    <tableColumn id="6" xr3:uid="{2AC20157-DEC3-4C66-A9BB-F7BF52F6F541}" name="Correo Electrónico" dataDxfId="245" dataCellStyle="Millares [0]">
      <calculatedColumnFormula>IF(BY2="","","Ingrese")</calculatedColumnFormula>
    </tableColumn>
    <tableColumn id="7" xr3:uid="{07B95565-3300-412C-AE60-8836C598743D}" name="CI2" dataDxfId="244" dataCellStyle="Millares [0]">
      <calculatedColumnFormula>BX2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13AC96D-6816-4652-A4D9-77FBFE2B1B8B}" name="Tabla23" displayName="Tabla23" ref="CF1:CF23" totalsRowShown="0" headerRowDxfId="243" headerRowBorderDxfId="242" tableBorderDxfId="241" totalsRowBorderDxfId="240">
  <autoFilter ref="CF1:CF23" xr:uid="{F13AC96D-6816-4652-A4D9-77FBFE2B1B8B}"/>
  <tableColumns count="1">
    <tableColumn id="1" xr3:uid="{9192A77F-B097-4C20-983A-87D38C18698B}" name="Dimensión Contrato/ Funcionario CONES" dataDxfId="23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9679DFE-C6AE-4B84-A1D4-84D422C86DDF}" name="Tabla24" displayName="Tabla24" ref="CH1:CJ40" totalsRowShown="0" headerRowDxfId="238" headerRowBorderDxfId="237" tableBorderDxfId="236" totalsRowBorderDxfId="235">
  <autoFilter ref="CH1:CJ40" xr:uid="{B9679DFE-C6AE-4B84-A1D4-84D422C86DDF}"/>
  <tableColumns count="3">
    <tableColumn id="1" xr3:uid="{8FE484AA-7E1E-4DBB-833F-9C8DF90C395D}" name="Criterios de Calidad (ANEAES)" dataDxfId="234"/>
    <tableColumn id="2" xr3:uid="{DA1EFC40-8FB9-427E-97AC-B577B31DA2AF}" name="Hs. Min" dataDxfId="233"/>
    <tableColumn id="3" xr3:uid="{CC4B2DDB-62AB-4825-85B6-C136EEA1A906}" name="Link. al Criterio de Calidad" dataDxfId="232" dataCellStyle="Hipervínculo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571A3D5-E8E5-4FFD-9F8B-75C116B0A237}" name="Tabla25" displayName="Tabla25" ref="CL1:CS20" totalsRowShown="0" headerRowDxfId="231" dataDxfId="229" headerRowBorderDxfId="230" tableBorderDxfId="228" totalsRowBorderDxfId="227">
  <autoFilter ref="CL1:CS20" xr:uid="{7571A3D5-E8E5-4FFD-9F8B-75C116B0A237}"/>
  <tableColumns count="8">
    <tableColumn id="1" xr3:uid="{DB09D6A6-767F-455E-BE84-D47404542E4F}" name="Nivel" dataDxfId="226"/>
    <tableColumn id="2" xr3:uid="{C8D24C06-02AD-4FD4-9F7A-53F69BC187FB}" name="Hs" dataDxfId="225"/>
    <tableColumn id="3" xr3:uid="{3E9CD0B5-B904-481C-925D-07581CFF4F17}" name="Normativa" dataDxfId="224"/>
    <tableColumn id="4" xr3:uid="{0A1FF4C6-E6A8-4532-9348-DABA2D26566F}" name="Dist" dataDxfId="223"/>
    <tableColumn id="5" xr3:uid="{5911E98C-2A49-4D09-AB46-11129BFF61EC}" name="Hs Doc" dataDxfId="222"/>
    <tableColumn id="6" xr3:uid="{F6C808B3-48CC-46DE-87F7-4FED32DABA4F}" name="Hs. PyP" dataDxfId="221"/>
    <tableColumn id="7" xr3:uid="{1D884C4A-DBC9-4E28-A5B7-A0B918E7C8C1}" name="Hs Inv." dataDxfId="220"/>
    <tableColumn id="8" xr3:uid="{FC89D7DF-0DA0-4A30-958C-8D4BB0306BFB}" name="Nivel 2" dataDxfId="219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2580583-2262-4101-90E2-2B35796B7D06}" name="Tabla2628" displayName="Tabla2628" ref="BO1:BP38" totalsRowShown="0" headerRowDxfId="218" headerRowBorderDxfId="217" tableBorderDxfId="216">
  <autoFilter ref="BO1:BP38" xr:uid="{82580583-2262-4101-90E2-2B35796B7D06}"/>
  <tableColumns count="2">
    <tableColumn id="1" xr3:uid="{CDE245C7-E1A6-420C-A811-A2C5BC76B8BD}" name="#" dataDxfId="215"/>
    <tableColumn id="2" xr3:uid="{7113CCEE-2D4A-4FFB-BEAA-07581B27E9CB}" name="RESOLUCION CONES N° 258/2024 -  ANEXO I 2" dataDxfId="214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B3A0033-EDCC-4735-9519-C5FC37FA7310}" name="Tabla32" displayName="Tabla32" ref="CV1:CV2" totalsRowShown="0" headerRowDxfId="213" dataDxfId="211" headerRowBorderDxfId="212" tableBorderDxfId="210">
  <autoFilter ref="CV1:CV2" xr:uid="{4B3A0033-EDCC-4735-9519-C5FC37FA7310}"/>
  <tableColumns count="1">
    <tableColumn id="1" xr3:uid="{5AE7110C-FA80-4465-89CB-AB29702E4310}" name="Capital" dataDxfId="20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7F8D125-5D72-4CDE-82AB-5698E9B50BE0}" name="Tabla33" displayName="Tabla33" ref="CX1:CX21" totalsRowShown="0" headerRowDxfId="208" dataDxfId="206" headerRowBorderDxfId="207" tableBorderDxfId="205">
  <autoFilter ref="CX1:CX21" xr:uid="{87F8D125-5D72-4CDE-82AB-5698E9B50BE0}"/>
  <tableColumns count="1">
    <tableColumn id="1" xr3:uid="{D14265AD-6160-4BF3-A0E6-157EC9B509D1}" name="Cordillera" dataDxfId="20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92CDFD1-9986-4A10-B262-7D307707630A}" name="Tabla5" displayName="Tabla5" ref="O1:R14" totalsRowShown="0" headerRowDxfId="345" headerRowBorderDxfId="344" tableBorderDxfId="343" totalsRowBorderDxfId="342">
  <autoFilter ref="O1:R14" xr:uid="{792CDFD1-9986-4A10-B262-7D307707630A}"/>
  <tableColumns count="4">
    <tableColumn id="1" xr3:uid="{9691258F-415C-486D-A5C4-98A58F0AB0DF}" name="Cod" dataDxfId="341"/>
    <tableColumn id="2" xr3:uid="{50213E22-F73A-421F-8229-808542216017}" name="Mes" dataDxfId="340"/>
    <tableColumn id="3" xr3:uid="{95313E02-DEA9-45BC-A241-0EF78499ED56}" name="MES2" dataDxfId="339"/>
    <tableColumn id="4" xr3:uid="{F2A6582C-E9B2-4728-8E78-0585A884CA5B}" name="Cod3" dataDxfId="338">
      <calculatedColumnFormula>IF(O2="",".",O2)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4681478-FB43-4D5E-AD71-B1937E66FCAD}" name="Tabla34" displayName="Tabla34" ref="CZ1:CZ21" totalsRowShown="0" headerRowDxfId="203" dataDxfId="201" headerRowBorderDxfId="202" tableBorderDxfId="200">
  <autoFilter ref="CZ1:CZ21" xr:uid="{B4681478-FB43-4D5E-AD71-B1937E66FCAD}"/>
  <tableColumns count="1">
    <tableColumn id="1" xr3:uid="{42FC2827-0D94-4186-ADE8-86F9C45D6E31}" name="San Pedro" dataDxfId="199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20794B7-770B-402D-BBD6-18B792A60EAF}" name="Tabla35" displayName="Tabla35" ref="DB1:DB23" totalsRowShown="0" headerRowDxfId="198" dataDxfId="196" headerRowBorderDxfId="197" tableBorderDxfId="195">
  <autoFilter ref="DB1:DB23" xr:uid="{920794B7-770B-402D-BBD6-18B792A60EAF}"/>
  <tableColumns count="1">
    <tableColumn id="1" xr3:uid="{437CDD87-F4BF-471F-86AA-54F8916AC139}" name="Caaguazú" dataDxfId="194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35702FE-EEB7-4F8B-AF25-2ACCE3E04705}" name="Tabla36" displayName="Tabla36" ref="DD1:DD12" totalsRowShown="0" headerRowDxfId="193" dataDxfId="191" headerRowBorderDxfId="192" tableBorderDxfId="190">
  <autoFilter ref="DD1:DD12" xr:uid="{735702FE-EEB7-4F8B-AF25-2ACCE3E04705}"/>
  <tableColumns count="1">
    <tableColumn id="1" xr3:uid="{CFDF4F99-C319-4A53-8146-7945802CA212}" name="Caazapá" dataDxfId="189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1E47DBC-8DD9-4469-911D-8BD75C02E7BE}" name="Tabla37" displayName="Tabla37" ref="DF1:DF18" totalsRowShown="0" headerRowDxfId="188" dataDxfId="186" headerRowBorderDxfId="187" tableBorderDxfId="185">
  <autoFilter ref="DF1:DF18" xr:uid="{F1E47DBC-8DD9-4469-911D-8BD75C02E7BE}"/>
  <tableColumns count="1">
    <tableColumn id="1" xr3:uid="{5C92DEE1-A59F-4461-9351-E49A1BEEA0C3}" name="Paraguari" dataDxfId="184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4224D-CD1E-4838-AEF2-B3FA18F718C2}" name="Tabla38" displayName="Tabla38" ref="DH1:DH17" totalsRowShown="0" headerRowDxfId="183" dataDxfId="181" headerRowBorderDxfId="182" tableBorderDxfId="180">
  <autoFilter ref="DH1:DH17" xr:uid="{0004224D-CD1E-4838-AEF2-B3FA18F718C2}"/>
  <tableColumns count="1">
    <tableColumn id="1" xr3:uid="{B8C39B7D-9345-4A83-956B-9EFA13697C09}" name="Ñeembucú" dataDxfId="179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CB18D9A-E7ED-4A42-A22C-6401E8A8A01B}" name="Tabla39" displayName="Tabla39" ref="DJ1:DJ31" totalsRowShown="0" headerRowDxfId="178" dataDxfId="176" headerRowBorderDxfId="177" tableBorderDxfId="175">
  <autoFilter ref="DJ1:DJ31" xr:uid="{CCB18D9A-E7ED-4A42-A22C-6401E8A8A01B}"/>
  <tableColumns count="1">
    <tableColumn id="1" xr3:uid="{21FF5E2B-0A37-4773-BD71-B0E99A5A56B5}" name="Itapua" dataDxfId="174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DF5E40-85C7-4AD0-9F23-5603AEE679EC}" name="Tabla40" displayName="Tabla40" ref="DL1:DL20" totalsRowShown="0" headerRowDxfId="173" dataDxfId="171" headerRowBorderDxfId="172" tableBorderDxfId="170">
  <autoFilter ref="DL1:DL20" xr:uid="{00DF5E40-85C7-4AD0-9F23-5603AEE679EC}"/>
  <tableColumns count="1">
    <tableColumn id="1" xr3:uid="{A16A9BDE-3E01-46E5-9EA4-3C9E5683DE65}" name="Central" dataDxfId="169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124BD69-E08E-455A-A26A-74A30A00ABB4}" name="Tabla41" displayName="Tabla41" ref="DN1:DN11" totalsRowShown="0" headerRowDxfId="168" dataDxfId="166" headerRowBorderDxfId="167" tableBorderDxfId="165">
  <autoFilter ref="DN1:DN11" xr:uid="{4124BD69-E08E-455A-A26A-74A30A00ABB4}"/>
  <tableColumns count="1">
    <tableColumn id="1" xr3:uid="{1575DD48-DC5B-400C-86C6-F47E87ACE27D}" name="Misiones" dataDxfId="164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36445EC-CCD3-47AD-9EEC-CB8F46D8A228}" name="Tabla42" displayName="Tabla42" ref="DP1:DP12" totalsRowShown="0" headerRowDxfId="163" dataDxfId="161" headerRowBorderDxfId="162" tableBorderDxfId="160">
  <autoFilter ref="DP1:DP12" xr:uid="{E36445EC-CCD3-47AD-9EEC-CB8F46D8A228}"/>
  <tableColumns count="1">
    <tableColumn id="1" xr3:uid="{A676347D-651B-45EB-A89B-2C252A90A340}" name="Concepción" dataDxfId="159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C125DC3-5CE3-45B2-AC08-35603D1BF39E}" name="Tabla43" displayName="Tabla43" ref="DR1:DR5" totalsRowShown="0" headerRowDxfId="158" dataDxfId="156" headerRowBorderDxfId="157" tableBorderDxfId="155">
  <autoFilter ref="DR1:DR5" xr:uid="{4C125DC3-5CE3-45B2-AC08-35603D1BF39E}"/>
  <tableColumns count="1">
    <tableColumn id="1" xr3:uid="{D4AD6AB7-2B97-4759-B604-7AFAB62A8CAB}" name="Alto Paraguay" dataDxfId="15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03D330E-D02E-4F06-A9C9-1E7CF67AFCDD}" name="Tabla8" displayName="Tabla8" ref="T1:V17" totalsRowShown="0" headerRowDxfId="337" headerRowBorderDxfId="336" tableBorderDxfId="335" totalsRowBorderDxfId="334">
  <autoFilter ref="T1:V17" xr:uid="{703D330E-D02E-4F06-A9C9-1E7CF67AFCDD}"/>
  <tableColumns count="3">
    <tableColumn id="1" xr3:uid="{393AB72D-FB2F-46AD-956D-B3CF3240E2EA}" name="Cod" dataDxfId="333"/>
    <tableColumn id="2" xr3:uid="{13F115C6-D965-4708-8685-8D77FF36C571}" name="Proceso" dataDxfId="332"/>
    <tableColumn id="3" xr3:uid="{C26D00FD-C52C-4759-B4A5-BE37C4E5CC84}" name="Cod2" dataDxfId="331">
      <calculatedColumnFormula>IF(T2="",".",T2)</calculatedColumnFormula>
    </tableColumn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51E4466-5511-4007-92DC-957C11151ADB}" name="Tabla44" displayName="Tabla44" ref="DT1:DT6" totalsRowShown="0" headerRowDxfId="153" dataDxfId="151" headerRowBorderDxfId="152" tableBorderDxfId="150">
  <autoFilter ref="DT1:DT6" xr:uid="{351E4466-5511-4007-92DC-957C11151ADB}"/>
  <tableColumns count="1">
    <tableColumn id="1" xr3:uid="{1CA7E9E2-E281-48F0-B74A-44D271428FA4}" name="Amambay" dataDxfId="149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0EF9F68-641D-452D-AFCC-9A3409DB3814}" name="Tabla45" displayName="Tabla45" ref="DV1:DV9" totalsRowShown="0" headerRowDxfId="148" dataDxfId="146" headerRowBorderDxfId="147" tableBorderDxfId="145">
  <autoFilter ref="DV1:DV9" xr:uid="{40EF9F68-641D-452D-AFCC-9A3409DB3814}"/>
  <tableColumns count="1">
    <tableColumn id="1" xr3:uid="{2C0141FC-DE6B-4BFD-B649-8BABA92C7A1E}" name="Pte. Hayes" dataDxfId="144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9853599-B9A4-4BBD-8FD0-B52A2B6645B2}" name="Tabla46" displayName="Tabla46" ref="DX1:DX19" totalsRowShown="0" headerRowDxfId="143" dataDxfId="141" headerRowBorderDxfId="142" tableBorderDxfId="140">
  <autoFilter ref="DX1:DX19" xr:uid="{D9853599-B9A4-4BBD-8FD0-B52A2B6645B2}"/>
  <tableColumns count="1">
    <tableColumn id="1" xr3:uid="{5F0AC33B-967F-4CC6-973C-50F2A32EFE32}" name="Guairá" dataDxfId="139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99676FD-AA2C-4379-9A7C-07EB20561778}" name="Tabla47" displayName="Tabla47" ref="DZ1:DZ23" totalsRowShown="0" headerRowDxfId="138" dataDxfId="136" headerRowBorderDxfId="137" tableBorderDxfId="135">
  <autoFilter ref="DZ1:DZ23" xr:uid="{C99676FD-AA2C-4379-9A7C-07EB20561778}"/>
  <tableColumns count="1">
    <tableColumn id="1" xr3:uid="{F3F71BD4-9ECA-4B1B-8AD0-5922912C608E}" name="Alto Paraná" dataDxfId="134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D4CB18B-14DC-4B50-A4EC-2A9892C6306C}" name="Tabla48" displayName="Tabla48" ref="EB1:EB13" totalsRowShown="0" headerRowDxfId="133" dataDxfId="131" headerRowBorderDxfId="132" tableBorderDxfId="130">
  <autoFilter ref="EB1:EB13" xr:uid="{DD4CB18B-14DC-4B50-A4EC-2A9892C6306C}"/>
  <tableColumns count="1">
    <tableColumn id="1" xr3:uid="{218AA7B4-D64E-4561-81C3-69CC9D4983D4}" name="Canindeyu" dataDxfId="129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682ED9E-B65E-4D48-B727-EC664EC14250}" name="Tabla49" displayName="Tabla49" ref="ED1:ED4" totalsRowShown="0" headerRowDxfId="128" dataDxfId="126" headerRowBorderDxfId="127" tableBorderDxfId="125">
  <autoFilter ref="ED1:ED4" xr:uid="{7682ED9E-B65E-4D48-B727-EC664EC14250}"/>
  <tableColumns count="1">
    <tableColumn id="1" xr3:uid="{3EBC0BFF-DE4B-4A6E-A4BD-B1D152481787}" name="Boquerón" dataDxfId="124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9D9BA542-20D7-44FD-814F-1AC92134076C}" name="Tabla50" displayName="Tabla50" ref="EF1:EF2" totalsRowShown="0" headerRowDxfId="123" headerRowBorderDxfId="122">
  <autoFilter ref="EF1:EF2" xr:uid="{9D9BA542-20D7-44FD-814F-1AC92134076C}"/>
  <tableColumns count="1">
    <tableColumn id="1" xr3:uid="{A58C5A40-65B6-4869-8AA8-A55D09C5FD0B}" name="Seleccion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07FCF25-74F3-4E8F-8E01-69F8247EB445}" name="Tabla9" displayName="Tabla9" ref="T19:V35" totalsRowShown="0" headerRowDxfId="330" headerRowBorderDxfId="329" tableBorderDxfId="328">
  <autoFilter ref="T19:V35" xr:uid="{D07FCF25-74F3-4E8F-8E01-69F8247EB445}"/>
  <tableColumns count="3">
    <tableColumn id="1" xr3:uid="{B18F4269-FC80-4A7D-A7BA-77F8089F073C}" name="Cod" dataDxfId="327"/>
    <tableColumn id="2" xr3:uid="{BB267168-F802-4FDE-A956-4482261C5BC8}" name="Modalidad" dataDxfId="326"/>
    <tableColumn id="3" xr3:uid="{2AC6AF06-A005-4DF8-B5A7-1F39689EA399}" name="Cod2" dataDxfId="32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FBC261F-836D-49F7-80DB-BE87B03202AC}" name="Tabla10" displayName="Tabla10" ref="T37:V49" totalsRowShown="0" headerRowDxfId="324" headerRowBorderDxfId="323" tableBorderDxfId="322" totalsRowBorderDxfId="321">
  <autoFilter ref="T37:V49" xr:uid="{6FBC261F-836D-49F7-80DB-BE87B03202AC}"/>
  <tableColumns count="3">
    <tableColumn id="1" xr3:uid="{EA15EFC7-84EA-42F1-88D0-EE7693626836}" name="Cod" dataDxfId="320"/>
    <tableColumn id="2" xr3:uid="{B5EEF6E6-4EF7-408C-9B89-FF6DA1671E17}" name="Anexos Act." dataDxfId="319"/>
    <tableColumn id="3" xr3:uid="{F888C16A-3F47-40AA-865F-7A7D7CFAD41F}" name="Cod2" dataDxfId="31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62DA6CF-574C-4AD6-961A-7A9FA2966215}" name="Tabla11" displayName="Tabla11" ref="T52:V67" totalsRowShown="0" headerRowDxfId="317" headerRowBorderDxfId="316" tableBorderDxfId="315" totalsRowBorderDxfId="314">
  <autoFilter ref="T52:V67" xr:uid="{D62DA6CF-574C-4AD6-961A-7A9FA2966215}"/>
  <tableColumns count="3">
    <tableColumn id="1" xr3:uid="{82C29785-0D09-4FA0-B6B6-5079B0EAA476}" name="Cod" dataDxfId="313"/>
    <tableColumn id="2" xr3:uid="{2DC76B14-6697-4DA7-89A9-EA9283EFE170}" name="Periodo Acad" dataDxfId="312"/>
    <tableColumn id="3" xr3:uid="{1C0F84D9-94C0-4F3F-BD2E-359890ED3C68}" name="PL" dataDxfId="31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4BC0F97-94BC-4FD3-87E1-BCA87D1369FD}" name="Tabla12" displayName="Tabla12" ref="T71:V83" totalsRowShown="0" headerRowDxfId="310" headerRowBorderDxfId="309" tableBorderDxfId="308" totalsRowBorderDxfId="307">
  <autoFilter ref="T71:V83" xr:uid="{14BC0F97-94BC-4FD3-87E1-BCA87D1369FD}"/>
  <tableColumns count="3">
    <tableColumn id="1" xr3:uid="{83F7787A-7BEB-451F-BF6B-EB54BF5B7A04}" name="Cod" dataDxfId="306"/>
    <tableColumn id="2" xr3:uid="{FDAAA884-1CA3-4F45-A30E-92C84F84B499}" name="Sede/ Filial" dataDxfId="305"/>
    <tableColumn id="3" xr3:uid="{A8D5D4BB-3CC8-45D5-8E78-CCD9915C6ED4}" name="Cod2" dataDxfId="30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25BE1CF-ECB7-479D-A2CA-550657B20B16}" name="Tabla13" displayName="Tabla13" ref="X1:AA23" totalsRowShown="0" headerRowDxfId="303" headerRowBorderDxfId="302" tableBorderDxfId="301" totalsRowBorderDxfId="300">
  <autoFilter ref="X1:AA23" xr:uid="{125BE1CF-ECB7-479D-A2CA-550657B20B16}"/>
  <tableColumns count="4">
    <tableColumn id="1" xr3:uid="{F66B7EDC-0E5E-412A-B2C7-80C05F506F40}" name="Dpto" dataDxfId="299"/>
    <tableColumn id="2" xr3:uid="{634456F6-AB2C-4F22-9D6B-5E4BD7289031}" name="Nom_Dpto" dataDxfId="298"/>
    <tableColumn id="3" xr3:uid="{05DD95B3-FA98-412A-918A-D3487C0C2C5C}" name="Sigla" dataDxfId="297"/>
    <tableColumn id="4" xr3:uid="{22ABD179-E134-42D4-A7F4-041B68D1C788}" name="Dpto2" dataDxfId="29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28919AF-9024-41E1-A810-097781268DA5}" name="Tabla14" displayName="Tabla14" ref="AC1:AJ253" totalsRowShown="0" headerRowDxfId="295" headerRowBorderDxfId="294" tableBorderDxfId="293" totalsRowBorderDxfId="292">
  <autoFilter ref="AC1:AJ253" xr:uid="{628919AF-9024-41E1-A810-097781268DA5}"/>
  <sortState xmlns:xlrd2="http://schemas.microsoft.com/office/spreadsheetml/2017/richdata2" ref="AC22:AJ252">
    <sortCondition ref="AE1:AE253"/>
  </sortState>
  <tableColumns count="8">
    <tableColumn id="1" xr3:uid="{A44B2D57-507D-45BD-99FB-18E95EA2A24B}" name="DD" dataDxfId="291"/>
    <tableColumn id="2" xr3:uid="{79E49BE7-4E65-4EF3-805B-760E6A68952D}" name="Dpto" dataDxfId="290"/>
    <tableColumn id="3" xr3:uid="{76242E94-2166-475E-83AA-E6EF1AEC96B9}" name="Nom_Dpto" dataDxfId="289"/>
    <tableColumn id="4" xr3:uid="{21ED2EE2-6658-44E0-B577-E07EB806943B}" name="Sigla" dataDxfId="288"/>
    <tableColumn id="5" xr3:uid="{ED00D9D9-7C92-4CE8-AE67-9B5DEA2D8884}" name="DTO" dataDxfId="287"/>
    <tableColumn id="6" xr3:uid="{2F282E7C-B712-4FA9-990A-C5D75DD01894}" name="Nom_Dto" dataDxfId="286"/>
    <tableColumn id="7" xr3:uid="{31DCBD54-4707-4C2E-89A4-E7837C9FE6F0}" name="Dpto2" dataDxfId="285"/>
    <tableColumn id="8" xr3:uid="{57E00D2A-305E-4A9F-8B12-DB5CDA36B7E3}" name="DD3" dataDxfId="28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comments" Target="../comments1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hyperlink" Target="https://www.aneaes.gov.py/wp-content/uploads/2024/07/Criterios_de_calidad_Administracion-1.pdf" TargetMode="Externa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8" Type="http://schemas.openxmlformats.org/officeDocument/2006/relationships/table" Target="../tables/table6.xml"/><Relationship Id="rId3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zoomScale="80" zoomScaleNormal="80" workbookViewId="0">
      <selection activeCell="M12" sqref="M12"/>
    </sheetView>
  </sheetViews>
  <sheetFormatPr baseColWidth="10" defaultRowHeight="14.25"/>
  <cols>
    <col min="1" max="1" width="7.125" customWidth="1"/>
    <col min="2" max="2" width="49.5" customWidth="1"/>
    <col min="3" max="3" width="6.875" customWidth="1"/>
    <col min="4" max="4" width="4.125" customWidth="1"/>
    <col min="5" max="5" width="15.125" customWidth="1"/>
    <col min="6" max="6" width="15.25" customWidth="1"/>
    <col min="7" max="7" width="14.75" customWidth="1"/>
    <col min="8" max="8" width="20.375" customWidth="1"/>
    <col min="9" max="9" width="15.75" customWidth="1"/>
    <col min="10" max="10" width="17.25" customWidth="1"/>
    <col min="11" max="11" width="13.75" customWidth="1"/>
    <col min="13" max="13" width="21.5" bestFit="1" customWidth="1"/>
    <col min="14" max="14" width="38.125" customWidth="1"/>
    <col min="16" max="16" width="11.25" customWidth="1"/>
  </cols>
  <sheetData>
    <row r="1" spans="1:10">
      <c r="A1" s="433"/>
      <c r="B1" s="434"/>
      <c r="C1" s="434"/>
      <c r="D1" s="434"/>
      <c r="E1" s="434"/>
      <c r="F1" s="434"/>
      <c r="G1" s="434"/>
      <c r="H1" s="434"/>
      <c r="I1" s="434"/>
      <c r="J1" s="435"/>
    </row>
    <row r="2" spans="1:10">
      <c r="A2" s="436"/>
      <c r="B2" s="432"/>
      <c r="C2" s="432"/>
      <c r="D2" s="432"/>
      <c r="E2" s="432"/>
      <c r="F2" s="432"/>
      <c r="G2" s="432"/>
      <c r="H2" s="432"/>
      <c r="I2" s="432"/>
      <c r="J2" s="437"/>
    </row>
    <row r="3" spans="1:10">
      <c r="A3" s="436"/>
      <c r="B3" s="432"/>
      <c r="C3" s="432"/>
      <c r="D3" s="432"/>
      <c r="E3" s="432"/>
      <c r="F3" s="432"/>
      <c r="G3" s="432"/>
      <c r="H3" s="432"/>
      <c r="I3" s="432"/>
      <c r="J3" s="437"/>
    </row>
    <row r="4" spans="1:10">
      <c r="A4" s="436"/>
      <c r="B4" s="432"/>
      <c r="C4" s="432"/>
      <c r="D4" s="432"/>
      <c r="E4" s="432"/>
      <c r="F4" s="432"/>
      <c r="G4" s="432"/>
      <c r="H4" s="432"/>
      <c r="I4" s="432"/>
      <c r="J4" s="437"/>
    </row>
    <row r="5" spans="1:10" ht="15" thickBot="1">
      <c r="A5" s="438"/>
      <c r="B5" s="439"/>
      <c r="C5" s="439"/>
      <c r="D5" s="439"/>
      <c r="E5" s="439"/>
      <c r="F5" s="439"/>
      <c r="G5" s="439"/>
      <c r="H5" s="439"/>
      <c r="I5" s="439"/>
      <c r="J5" s="440"/>
    </row>
    <row r="6" spans="1:10" ht="43.15" customHeight="1" thickBot="1">
      <c r="A6" s="424" t="s">
        <v>1909</v>
      </c>
      <c r="B6" s="425"/>
      <c r="C6" s="425"/>
      <c r="D6" s="425"/>
      <c r="E6" s="425"/>
      <c r="F6" s="425"/>
      <c r="G6" s="425"/>
      <c r="H6" s="425"/>
      <c r="I6" s="425"/>
      <c r="J6" s="426"/>
    </row>
    <row r="7" spans="1:10" ht="18">
      <c r="A7" s="142" t="s">
        <v>0</v>
      </c>
      <c r="B7" s="87" t="s">
        <v>5</v>
      </c>
      <c r="C7" s="87"/>
      <c r="D7" s="87"/>
      <c r="E7" s="87"/>
      <c r="F7" s="87"/>
      <c r="G7" s="87"/>
      <c r="H7" s="87"/>
      <c r="I7" s="87"/>
      <c r="J7" s="87"/>
    </row>
    <row r="8" spans="1:10" ht="25.15" customHeight="1">
      <c r="A8" s="280">
        <f>IF(B8="","",MAX($A$5:A7)+1)</f>
        <v>1</v>
      </c>
      <c r="B8" s="262" t="s">
        <v>1213</v>
      </c>
      <c r="C8" s="427" t="s">
        <v>216</v>
      </c>
      <c r="D8" s="427"/>
      <c r="E8" s="427"/>
      <c r="F8" s="427"/>
      <c r="G8" s="398" t="s">
        <v>1739</v>
      </c>
      <c r="H8" s="399"/>
      <c r="I8" s="400"/>
      <c r="J8" s="281" t="s">
        <v>1906</v>
      </c>
    </row>
    <row r="9" spans="1:10" ht="25.15" customHeight="1">
      <c r="A9" s="280">
        <f>IF(B9="","",MAX($A$5:A8)+1)</f>
        <v>2</v>
      </c>
      <c r="B9" s="262" t="s">
        <v>1</v>
      </c>
      <c r="C9" s="401" t="s">
        <v>19</v>
      </c>
      <c r="D9" s="402"/>
      <c r="E9" s="402"/>
      <c r="F9" s="402"/>
      <c r="G9" s="428"/>
      <c r="H9" s="428"/>
      <c r="I9" s="428"/>
      <c r="J9" s="429"/>
    </row>
    <row r="10" spans="1:10" ht="25.15" customHeight="1">
      <c r="A10" s="280">
        <f>IF(B10="","",MAX($A$5:A9)+1)</f>
        <v>3</v>
      </c>
      <c r="B10" s="262" t="s">
        <v>1744</v>
      </c>
      <c r="C10" s="427"/>
      <c r="D10" s="427"/>
      <c r="E10" s="427"/>
      <c r="F10" s="427"/>
      <c r="G10" s="398" t="s">
        <v>1738</v>
      </c>
      <c r="H10" s="399"/>
      <c r="I10" s="400"/>
      <c r="J10" s="281"/>
    </row>
    <row r="11" spans="1:10" ht="25.15" customHeight="1">
      <c r="A11" s="280">
        <f>IF(B11="","",MAX($A$5:A10)+1)</f>
        <v>4</v>
      </c>
      <c r="B11" s="262" t="s">
        <v>1745</v>
      </c>
      <c r="C11" s="427"/>
      <c r="D11" s="427"/>
      <c r="E11" s="427"/>
      <c r="F11" s="427"/>
      <c r="G11" s="398" t="s">
        <v>1738</v>
      </c>
      <c r="H11" s="399"/>
      <c r="I11" s="400"/>
      <c r="J11" s="282"/>
    </row>
    <row r="12" spans="1:10" ht="25.15" customHeight="1">
      <c r="A12" s="280">
        <f>IF(B12="","",MAX($A$5:A11)+1)</f>
        <v>5</v>
      </c>
      <c r="B12" s="262" t="s">
        <v>1208</v>
      </c>
      <c r="C12" s="427" t="s">
        <v>19</v>
      </c>
      <c r="D12" s="427"/>
      <c r="E12" s="427"/>
      <c r="F12" s="427"/>
      <c r="G12" s="427" t="str">
        <f>VLOOKUP(C12,IES!$BY$38:$CA$39,3,FALSE)</f>
        <v>Admisiblidad</v>
      </c>
      <c r="H12" s="427"/>
      <c r="I12" s="427"/>
      <c r="J12" s="283"/>
    </row>
    <row r="13" spans="1:10" ht="25.15" customHeight="1">
      <c r="A13" s="448">
        <f>IF(B13="","",MAX($A$5:A12)+1)</f>
        <v>6</v>
      </c>
      <c r="B13" s="262" t="s">
        <v>1742</v>
      </c>
      <c r="C13" s="403" t="s">
        <v>19</v>
      </c>
      <c r="D13" s="427"/>
      <c r="E13" s="427"/>
      <c r="F13" s="427"/>
      <c r="G13" s="427" t="str">
        <f>VLOOKUP(Inicial!C13,IES!$BY$3:$CA$22,3,FALSE)</f>
        <v>Evaluadores</v>
      </c>
      <c r="H13" s="427"/>
      <c r="I13" s="427"/>
      <c r="J13" s="283"/>
    </row>
    <row r="14" spans="1:10" ht="25.15" customHeight="1">
      <c r="A14" s="448"/>
      <c r="B14" s="284" t="s">
        <v>1740</v>
      </c>
      <c r="C14" s="403" t="s">
        <v>19</v>
      </c>
      <c r="D14" s="427"/>
      <c r="E14" s="427"/>
      <c r="F14" s="427"/>
      <c r="G14" s="427" t="str">
        <f>VLOOKUP(Inicial!C14,IES!$BY$3:$CA$22,3,FALSE)</f>
        <v>Evaluadores</v>
      </c>
      <c r="H14" s="427"/>
      <c r="I14" s="427"/>
      <c r="J14" s="283"/>
    </row>
    <row r="15" spans="1:10" ht="25.15" customHeight="1">
      <c r="A15" s="448"/>
      <c r="B15" s="284" t="s">
        <v>1741</v>
      </c>
      <c r="C15" s="403" t="s">
        <v>19</v>
      </c>
      <c r="D15" s="427"/>
      <c r="E15" s="427"/>
      <c r="F15" s="427"/>
      <c r="G15" s="427" t="str">
        <f>VLOOKUP(Inicial!C15,IES!$BY$3:$CA$22,3,FALSE)</f>
        <v>Evaluadores</v>
      </c>
      <c r="H15" s="427"/>
      <c r="I15" s="427"/>
      <c r="J15" s="283"/>
    </row>
    <row r="16" spans="1:10" ht="25.15" customHeight="1">
      <c r="A16" s="448"/>
      <c r="B16" s="284" t="s">
        <v>1962</v>
      </c>
      <c r="C16" s="403" t="s">
        <v>19</v>
      </c>
      <c r="D16" s="427"/>
      <c r="E16" s="427"/>
      <c r="F16" s="427"/>
      <c r="G16" s="401" t="s">
        <v>1963</v>
      </c>
      <c r="H16" s="402"/>
      <c r="I16" s="402"/>
      <c r="J16" s="403"/>
    </row>
    <row r="17" spans="1:11" ht="25.15" customHeight="1">
      <c r="A17" s="280">
        <f>IF(B17="","",MAX($A$5:A13)+1)</f>
        <v>7</v>
      </c>
      <c r="B17" s="262" t="s">
        <v>6</v>
      </c>
      <c r="C17" s="445" t="s">
        <v>1885</v>
      </c>
      <c r="D17" s="446"/>
      <c r="E17" s="446"/>
      <c r="F17" s="446"/>
      <c r="G17" s="446"/>
      <c r="H17" s="446"/>
      <c r="I17" s="446"/>
      <c r="J17" s="447"/>
    </row>
    <row r="18" spans="1:11" ht="25.15" customHeight="1">
      <c r="A18" s="280">
        <f>IF(B18="","",MAX($A$5:A17)+1)</f>
        <v>8</v>
      </c>
      <c r="B18" s="262" t="s">
        <v>3</v>
      </c>
      <c r="C18" s="427" t="s">
        <v>19</v>
      </c>
      <c r="D18" s="427"/>
      <c r="E18" s="427"/>
      <c r="F18" s="427"/>
      <c r="G18" s="427"/>
      <c r="H18" s="427"/>
      <c r="I18" s="427"/>
      <c r="J18" s="427"/>
    </row>
    <row r="19" spans="1:11" ht="25.15" customHeight="1">
      <c r="A19" s="280">
        <f>IF(B19="","",MAX($A$5:A18)+1)</f>
        <v>9</v>
      </c>
      <c r="B19" s="262" t="s">
        <v>1607</v>
      </c>
      <c r="C19" s="427" t="str">
        <f>VLOOKUP(C18,IES!A2:M104,4,FALSE)</f>
        <v>-</v>
      </c>
      <c r="D19" s="427"/>
      <c r="E19" s="427"/>
      <c r="F19" s="427"/>
      <c r="G19" s="427"/>
      <c r="H19" s="427"/>
      <c r="I19" s="427"/>
      <c r="J19" s="427"/>
      <c r="K19" s="147"/>
    </row>
    <row r="20" spans="1:11" ht="25.15" customHeight="1">
      <c r="A20" s="280">
        <f>IF(B20="","",MAX($A$5:A19)+1)</f>
        <v>10</v>
      </c>
      <c r="B20" s="262" t="s">
        <v>1873</v>
      </c>
      <c r="C20" s="427" t="s">
        <v>216</v>
      </c>
      <c r="D20" s="427"/>
      <c r="E20" s="427"/>
      <c r="F20" s="427"/>
      <c r="G20" s="427"/>
      <c r="H20" s="427"/>
      <c r="I20" s="427"/>
      <c r="J20" s="427"/>
    </row>
    <row r="21" spans="1:11" ht="25.15" customHeight="1">
      <c r="A21" s="280">
        <f>IF(B21="","",MAX($A$5:A20)+1)</f>
        <v>11</v>
      </c>
      <c r="B21" s="262" t="s">
        <v>1874</v>
      </c>
      <c r="C21" s="427" t="s">
        <v>216</v>
      </c>
      <c r="D21" s="427"/>
      <c r="E21" s="427"/>
      <c r="F21" s="427"/>
      <c r="G21" s="427"/>
      <c r="H21" s="427"/>
      <c r="I21" s="427"/>
      <c r="J21" s="427"/>
    </row>
    <row r="22" spans="1:11" ht="25.15" customHeight="1">
      <c r="A22" s="280">
        <f>IF(B22="","",MAX($A$5:A21)+1)</f>
        <v>12</v>
      </c>
      <c r="B22" s="285" t="s">
        <v>1876</v>
      </c>
      <c r="C22" s="427" t="s">
        <v>19</v>
      </c>
      <c r="D22" s="427"/>
      <c r="E22" s="427"/>
      <c r="F22" s="427"/>
      <c r="G22" s="427"/>
      <c r="H22" s="427"/>
      <c r="I22" s="427"/>
      <c r="J22" s="427"/>
    </row>
    <row r="23" spans="1:11" ht="25.15" customHeight="1">
      <c r="A23" s="280">
        <f>IF(B23="","",MAX($A$5:A22)+1)</f>
        <v>13</v>
      </c>
      <c r="B23" s="285" t="s">
        <v>1875</v>
      </c>
      <c r="C23" s="427" t="s">
        <v>19</v>
      </c>
      <c r="D23" s="427"/>
      <c r="E23" s="427"/>
      <c r="F23" s="427"/>
      <c r="G23" s="427"/>
      <c r="H23" s="427"/>
      <c r="I23" s="427"/>
      <c r="J23" s="427"/>
    </row>
    <row r="24" spans="1:11" ht="25.15" customHeight="1">
      <c r="A24" s="280">
        <f>IF(B24="","",MAX($A$5:A23)+1)</f>
        <v>14</v>
      </c>
      <c r="B24" s="262" t="s">
        <v>1877</v>
      </c>
      <c r="C24" s="427" t="s">
        <v>216</v>
      </c>
      <c r="D24" s="427"/>
      <c r="E24" s="427"/>
      <c r="F24" s="427"/>
      <c r="G24" s="427"/>
      <c r="H24" s="427"/>
      <c r="I24" s="427"/>
      <c r="J24" s="427"/>
    </row>
    <row r="25" spans="1:11" ht="25.15" customHeight="1">
      <c r="A25" s="280">
        <f>IF(B25="","",MAX($A$5:A24)+1)</f>
        <v>15</v>
      </c>
      <c r="B25" s="262" t="s">
        <v>10</v>
      </c>
      <c r="C25" s="427" t="s">
        <v>216</v>
      </c>
      <c r="D25" s="427"/>
      <c r="E25" s="427"/>
      <c r="F25" s="427"/>
      <c r="G25" s="427"/>
      <c r="H25" s="427"/>
      <c r="I25" s="427"/>
      <c r="J25" s="427"/>
    </row>
    <row r="26" spans="1:11" ht="25.15" customHeight="1">
      <c r="A26" s="280">
        <f>IF(B26="","",MAX($A$5:A25)+1)</f>
        <v>16</v>
      </c>
      <c r="B26" s="262" t="s">
        <v>1654</v>
      </c>
      <c r="C26" s="451" t="s">
        <v>19</v>
      </c>
      <c r="D26" s="451"/>
      <c r="E26" s="451"/>
      <c r="F26" s="451"/>
      <c r="G26" s="451"/>
      <c r="H26" s="451"/>
      <c r="I26" s="451"/>
      <c r="J26" s="451"/>
    </row>
    <row r="27" spans="1:11" ht="30" customHeight="1">
      <c r="A27" s="280">
        <f>IF(B27="","",MAX($A$5:A26)+1)</f>
        <v>17</v>
      </c>
      <c r="B27" s="262" t="s">
        <v>11</v>
      </c>
      <c r="C27" s="427" t="s">
        <v>216</v>
      </c>
      <c r="D27" s="427"/>
      <c r="E27" s="427"/>
      <c r="F27" s="427"/>
      <c r="G27" s="427"/>
      <c r="H27" s="427"/>
      <c r="I27" s="427"/>
      <c r="J27" s="427"/>
    </row>
    <row r="28" spans="1:11" ht="30" customHeight="1">
      <c r="A28" s="280">
        <f>IF(B28="","",MAX($A$5:A27)+1)</f>
        <v>18</v>
      </c>
      <c r="B28" s="262" t="s">
        <v>1647</v>
      </c>
      <c r="C28" s="401" t="s">
        <v>19</v>
      </c>
      <c r="D28" s="402"/>
      <c r="E28" s="402"/>
      <c r="F28" s="402"/>
      <c r="G28" s="402"/>
      <c r="H28" s="402"/>
      <c r="I28" s="402"/>
      <c r="J28" s="403"/>
    </row>
    <row r="29" spans="1:11" ht="30" customHeight="1">
      <c r="A29" s="280">
        <f>IF(B29="","",MAX($A$5:A28)+1)</f>
        <v>19</v>
      </c>
      <c r="B29" s="262" t="s">
        <v>1646</v>
      </c>
      <c r="C29" s="444" t="str">
        <f>VLOOKUP(C28,IES!CH2:CJ40,2,FALSE)</f>
        <v>-</v>
      </c>
      <c r="D29" s="444"/>
      <c r="E29" s="286" t="s">
        <v>1649</v>
      </c>
      <c r="F29" s="445" t="str">
        <f>VLOOKUP(C28,IES!CH2:CJ40,3,FALSE)</f>
        <v>-</v>
      </c>
      <c r="G29" s="446"/>
      <c r="H29" s="446"/>
      <c r="I29" s="446"/>
      <c r="J29" s="447"/>
    </row>
    <row r="30" spans="1:11" ht="30" customHeight="1">
      <c r="A30" s="280">
        <f>IF(B30="","",MAX($A$5:A29)+1)</f>
        <v>20</v>
      </c>
      <c r="B30" s="262" t="s">
        <v>1200</v>
      </c>
      <c r="C30" s="287" t="s">
        <v>1907</v>
      </c>
      <c r="D30" s="449" t="s">
        <v>19</v>
      </c>
      <c r="E30" s="449"/>
      <c r="F30" s="449"/>
      <c r="G30" s="449"/>
      <c r="H30" s="449"/>
      <c r="I30" s="449"/>
      <c r="J30" s="450"/>
    </row>
    <row r="31" spans="1:11" ht="30" customHeight="1">
      <c r="A31" s="280">
        <f>IF(B31="","",MAX($A$5:A30)+1)</f>
        <v>21</v>
      </c>
      <c r="B31" s="262" t="s">
        <v>1212</v>
      </c>
      <c r="C31" s="427" t="s">
        <v>216</v>
      </c>
      <c r="D31" s="427"/>
      <c r="E31" s="427"/>
      <c r="F31" s="427"/>
      <c r="G31" s="427"/>
      <c r="H31" s="427"/>
      <c r="I31" s="427"/>
      <c r="J31" s="427"/>
    </row>
    <row r="32" spans="1:11" ht="30" customHeight="1">
      <c r="A32" s="280">
        <f>IF(B32="","",MAX($A$5:A31)+1)</f>
        <v>22</v>
      </c>
      <c r="B32" s="262" t="s">
        <v>1608</v>
      </c>
      <c r="C32" s="427" t="s">
        <v>216</v>
      </c>
      <c r="D32" s="427"/>
      <c r="E32" s="427"/>
      <c r="F32" s="427"/>
      <c r="G32" s="427"/>
      <c r="H32" s="427"/>
      <c r="I32" s="427"/>
      <c r="J32" s="427"/>
    </row>
    <row r="33" spans="1:13" ht="30" customHeight="1">
      <c r="A33" s="280">
        <f>IF(B33="","",MAX($A$5:A32)+1)</f>
        <v>23</v>
      </c>
      <c r="B33" s="262" t="s">
        <v>1609</v>
      </c>
      <c r="C33" s="427" t="s">
        <v>216</v>
      </c>
      <c r="D33" s="427"/>
      <c r="E33" s="427"/>
      <c r="F33" s="427"/>
      <c r="G33" s="427"/>
      <c r="H33" s="427"/>
      <c r="I33" s="427"/>
      <c r="J33" s="427"/>
    </row>
    <row r="34" spans="1:13" ht="30" customHeight="1">
      <c r="A34" s="280">
        <f>IF(B34="","",MAX($A$5:A33)+1)</f>
        <v>24</v>
      </c>
      <c r="B34" s="262" t="s">
        <v>1878</v>
      </c>
      <c r="C34" s="427" t="s">
        <v>216</v>
      </c>
      <c r="D34" s="427"/>
      <c r="E34" s="427"/>
      <c r="F34" s="427"/>
      <c r="G34" s="427"/>
      <c r="H34" s="427"/>
      <c r="I34" s="427"/>
      <c r="J34" s="427"/>
    </row>
    <row r="35" spans="1:13" ht="30" customHeight="1">
      <c r="A35" s="280">
        <f>IF(B35="","",MAX($A$5:A34)+1)</f>
        <v>25</v>
      </c>
      <c r="B35" s="262" t="s">
        <v>1879</v>
      </c>
      <c r="C35" s="427" t="s">
        <v>216</v>
      </c>
      <c r="D35" s="427"/>
      <c r="E35" s="427"/>
      <c r="F35" s="427"/>
      <c r="G35" s="427"/>
      <c r="H35" s="427"/>
      <c r="I35" s="427"/>
      <c r="J35" s="427"/>
    </row>
    <row r="36" spans="1:13" ht="30" customHeight="1">
      <c r="A36" s="280">
        <f>IF(B36="","",MAX($A$5:A35)+1)</f>
        <v>26</v>
      </c>
      <c r="B36" s="262" t="s">
        <v>1880</v>
      </c>
      <c r="C36" s="427" t="s">
        <v>216</v>
      </c>
      <c r="D36" s="427"/>
      <c r="E36" s="427"/>
      <c r="F36" s="427"/>
      <c r="G36" s="427"/>
      <c r="H36" s="427"/>
      <c r="I36" s="427"/>
      <c r="J36" s="427"/>
    </row>
    <row r="37" spans="1:13" ht="30" customHeight="1">
      <c r="A37" s="280">
        <f>IF(B37="","",MAX($A$5:A36)+1)</f>
        <v>27</v>
      </c>
      <c r="B37" s="262" t="s">
        <v>1881</v>
      </c>
      <c r="C37" s="427" t="s">
        <v>216</v>
      </c>
      <c r="D37" s="427"/>
      <c r="E37" s="427"/>
      <c r="F37" s="427"/>
      <c r="G37" s="427"/>
      <c r="H37" s="427"/>
      <c r="I37" s="427"/>
      <c r="J37" s="427"/>
    </row>
    <row r="38" spans="1:13" ht="15">
      <c r="B38" s="5"/>
      <c r="C38" s="5"/>
      <c r="D38" s="5"/>
      <c r="E38" s="5"/>
      <c r="F38" s="5"/>
      <c r="G38" s="5"/>
      <c r="H38" s="5"/>
      <c r="I38" s="5"/>
      <c r="J38" s="5"/>
    </row>
    <row r="39" spans="1:13">
      <c r="B39" s="432"/>
      <c r="C39" s="432"/>
      <c r="D39" s="432"/>
      <c r="E39" s="432"/>
      <c r="F39" s="432"/>
    </row>
    <row r="40" spans="1:13" ht="15.75">
      <c r="B40" s="441" t="s">
        <v>1842</v>
      </c>
      <c r="C40" s="441"/>
      <c r="D40" s="441"/>
      <c r="E40" s="441"/>
      <c r="F40" s="441"/>
      <c r="G40" s="441"/>
      <c r="H40" s="143"/>
      <c r="I40" s="443" t="s">
        <v>1844</v>
      </c>
      <c r="J40" s="443"/>
      <c r="K40" s="145"/>
      <c r="L40" s="31"/>
      <c r="M40" s="31"/>
    </row>
    <row r="41" spans="1:13" ht="50.25" customHeight="1">
      <c r="B41" s="431" t="s">
        <v>1781</v>
      </c>
      <c r="C41" s="431"/>
      <c r="D41" s="431"/>
      <c r="E41" s="269" t="s">
        <v>1784</v>
      </c>
      <c r="F41" s="269" t="s">
        <v>1843</v>
      </c>
      <c r="G41" s="269" t="s">
        <v>1839</v>
      </c>
      <c r="H41" s="269" t="s">
        <v>1883</v>
      </c>
      <c r="I41" s="269" t="s">
        <v>1882</v>
      </c>
      <c r="J41" s="269" t="s">
        <v>1884</v>
      </c>
      <c r="K41" s="146"/>
    </row>
    <row r="42" spans="1:13" ht="15" customHeight="1">
      <c r="B42" s="423" t="s">
        <v>1841</v>
      </c>
      <c r="C42" s="423"/>
      <c r="D42" s="423"/>
      <c r="E42" s="270"/>
      <c r="F42" s="271">
        <f>'1.0.Identificación'!F20</f>
        <v>0</v>
      </c>
      <c r="G42" s="420">
        <v>0.9</v>
      </c>
      <c r="H42" s="272">
        <f>SUM('1.0.Identificación'!E21:E22)</f>
        <v>0</v>
      </c>
      <c r="I42" s="442" t="e">
        <f>SUM(H42:H46)/SUM(F42:F46)</f>
        <v>#DIV/0!</v>
      </c>
      <c r="J42" s="430" t="e">
        <f>IF(I42&gt;=G42, "Favorable", "Con oportunidades de mejora")</f>
        <v>#DIV/0!</v>
      </c>
      <c r="K42" s="418"/>
    </row>
    <row r="43" spans="1:13" ht="15" customHeight="1">
      <c r="B43" s="423" t="s">
        <v>1787</v>
      </c>
      <c r="C43" s="423"/>
      <c r="D43" s="423"/>
      <c r="E43" s="271">
        <f>'1.1. Académica - Jurídica'!D20</f>
        <v>8</v>
      </c>
      <c r="F43" s="271">
        <f>'1.1. Académica - Jurídica'!F20</f>
        <v>0</v>
      </c>
      <c r="G43" s="421"/>
      <c r="H43" s="272">
        <f>SUM('1.1. Académica - Jurídica'!E21:E25)</f>
        <v>0</v>
      </c>
      <c r="I43" s="442"/>
      <c r="J43" s="430"/>
      <c r="K43" s="418"/>
    </row>
    <row r="44" spans="1:13" ht="15" customHeight="1">
      <c r="B44" s="423" t="s">
        <v>1782</v>
      </c>
      <c r="C44" s="423"/>
      <c r="D44" s="423"/>
      <c r="E44" s="271">
        <f>'1.2. Académica - Estructura'!D20</f>
        <v>15</v>
      </c>
      <c r="F44" s="273">
        <f>'1.2. Académica - Estructura'!F20</f>
        <v>0</v>
      </c>
      <c r="G44" s="421"/>
      <c r="H44" s="272">
        <f>SUM('1.2. Académica - Estructura'!E21:E23)</f>
        <v>0</v>
      </c>
      <c r="I44" s="442"/>
      <c r="J44" s="430"/>
      <c r="K44" s="418"/>
    </row>
    <row r="45" spans="1:13" ht="15" customHeight="1">
      <c r="B45" s="423" t="s">
        <v>1783</v>
      </c>
      <c r="C45" s="423"/>
      <c r="D45" s="423"/>
      <c r="E45" s="271">
        <f>'1.3. Académica - Programas de E'!D20</f>
        <v>2</v>
      </c>
      <c r="F45" s="273">
        <f>'1.3. Académica - Programas de E'!F20</f>
        <v>0</v>
      </c>
      <c r="G45" s="421"/>
      <c r="H45" s="272">
        <f>SUM('1.3. Académica - Programas de E'!E21:E24)</f>
        <v>0</v>
      </c>
      <c r="I45" s="442"/>
      <c r="J45" s="430"/>
      <c r="K45" s="418"/>
    </row>
    <row r="46" spans="1:13" ht="15" customHeight="1">
      <c r="B46" s="423" t="s">
        <v>1850</v>
      </c>
      <c r="C46" s="423"/>
      <c r="D46" s="423"/>
      <c r="E46" s="271">
        <f>'1.4 Académica - Capital Humano'!D21</f>
        <v>2</v>
      </c>
      <c r="F46" s="273">
        <f>'1.4 Académica - Capital Humano'!F21</f>
        <v>0</v>
      </c>
      <c r="G46" s="422"/>
      <c r="H46" s="272">
        <f>SUM('1.4 Académica - Capital Humano'!E22:E24)</f>
        <v>0</v>
      </c>
      <c r="I46" s="442"/>
      <c r="J46" s="430"/>
      <c r="K46" s="418"/>
    </row>
    <row r="47" spans="1:13" ht="15">
      <c r="B47" s="419" t="s">
        <v>1785</v>
      </c>
      <c r="C47" s="419"/>
      <c r="D47" s="419"/>
      <c r="E47" s="106">
        <f>SUM(E42:E46)</f>
        <v>27</v>
      </c>
      <c r="F47" s="106">
        <f>SUM(F42:F46)</f>
        <v>0</v>
      </c>
      <c r="G47" s="122"/>
      <c r="H47" s="122"/>
      <c r="I47" s="123"/>
      <c r="J47" s="144"/>
      <c r="K47" s="145"/>
    </row>
    <row r="49" spans="2:10" ht="18">
      <c r="H49" s="461"/>
      <c r="I49" s="461"/>
      <c r="J49" s="255"/>
    </row>
    <row r="50" spans="2:10">
      <c r="B50" s="415" t="s">
        <v>1908</v>
      </c>
      <c r="C50" s="452"/>
      <c r="D50" s="453"/>
      <c r="E50" s="453"/>
      <c r="F50" s="453"/>
      <c r="G50" s="453"/>
      <c r="H50" s="453"/>
      <c r="I50" s="453"/>
      <c r="J50" s="454"/>
    </row>
    <row r="51" spans="2:10">
      <c r="B51" s="416"/>
      <c r="C51" s="455"/>
      <c r="D51" s="456"/>
      <c r="E51" s="456"/>
      <c r="F51" s="456"/>
      <c r="G51" s="456"/>
      <c r="H51" s="456"/>
      <c r="I51" s="456"/>
      <c r="J51" s="457"/>
    </row>
    <row r="52" spans="2:10">
      <c r="B52" s="416"/>
      <c r="C52" s="455"/>
      <c r="D52" s="456"/>
      <c r="E52" s="456"/>
      <c r="F52" s="456"/>
      <c r="G52" s="456"/>
      <c r="H52" s="456"/>
      <c r="I52" s="456"/>
      <c r="J52" s="457"/>
    </row>
    <row r="53" spans="2:10">
      <c r="B53" s="416"/>
      <c r="C53" s="455"/>
      <c r="D53" s="456"/>
      <c r="E53" s="456"/>
      <c r="F53" s="456"/>
      <c r="G53" s="456"/>
      <c r="H53" s="456"/>
      <c r="I53" s="456"/>
      <c r="J53" s="457"/>
    </row>
    <row r="54" spans="2:10">
      <c r="B54" s="416"/>
      <c r="C54" s="455"/>
      <c r="D54" s="456"/>
      <c r="E54" s="456"/>
      <c r="F54" s="456"/>
      <c r="G54" s="456"/>
      <c r="H54" s="456"/>
      <c r="I54" s="456"/>
      <c r="J54" s="457"/>
    </row>
    <row r="55" spans="2:10">
      <c r="B55" s="417"/>
      <c r="C55" s="458"/>
      <c r="D55" s="459"/>
      <c r="E55" s="459"/>
      <c r="F55" s="459"/>
      <c r="G55" s="459"/>
      <c r="H55" s="459"/>
      <c r="I55" s="459"/>
      <c r="J55" s="460"/>
    </row>
    <row r="57" spans="2:10" ht="15" thickBot="1"/>
    <row r="58" spans="2:10" ht="16.5" thickBot="1">
      <c r="B58" s="274" t="s">
        <v>1949</v>
      </c>
      <c r="C58" s="404" t="s">
        <v>1950</v>
      </c>
      <c r="D58" s="405"/>
      <c r="E58" s="406"/>
      <c r="F58" s="404" t="s">
        <v>1228</v>
      </c>
      <c r="G58" s="405"/>
      <c r="H58" s="405"/>
      <c r="I58" s="407" t="s">
        <v>1876</v>
      </c>
      <c r="J58" s="408"/>
    </row>
    <row r="59" spans="2:10" ht="16.5" thickBot="1">
      <c r="B59" s="275" t="str">
        <f>C18</f>
        <v>Seleccione</v>
      </c>
      <c r="C59" s="409" t="str">
        <f>C20</f>
        <v>Ingrese</v>
      </c>
      <c r="D59" s="410"/>
      <c r="E59" s="411"/>
      <c r="F59" s="409" t="str">
        <f>C21</f>
        <v>Ingrese</v>
      </c>
      <c r="G59" s="410"/>
      <c r="H59" s="411"/>
      <c r="I59" s="412" t="str">
        <f>C22</f>
        <v>Seleccione</v>
      </c>
      <c r="J59" s="413"/>
    </row>
    <row r="60" spans="2:10" ht="15" thickBot="1">
      <c r="B60" s="414"/>
      <c r="C60" s="414"/>
      <c r="D60" s="414"/>
      <c r="E60" s="414"/>
      <c r="F60" s="414"/>
      <c r="G60" s="414"/>
      <c r="H60" s="414"/>
      <c r="I60" s="414"/>
      <c r="J60" s="414"/>
    </row>
    <row r="61" spans="2:10" ht="16.5" thickBot="1">
      <c r="B61" s="276" t="s">
        <v>1951</v>
      </c>
      <c r="C61" s="404" t="s">
        <v>4</v>
      </c>
      <c r="D61" s="405"/>
      <c r="E61" s="406"/>
      <c r="F61" s="404" t="s">
        <v>1952</v>
      </c>
      <c r="G61" s="405"/>
      <c r="H61" s="406"/>
      <c r="I61" s="404" t="s">
        <v>1953</v>
      </c>
      <c r="J61" s="406"/>
    </row>
    <row r="62" spans="2:10" ht="17.25" thickBot="1">
      <c r="B62" s="277" t="str">
        <f>C25</f>
        <v>Ingrese</v>
      </c>
      <c r="C62" s="462" t="str">
        <f>'1.0.Identificación'!C30</f>
        <v>Ingrese</v>
      </c>
      <c r="D62" s="463"/>
      <c r="E62" s="464"/>
      <c r="F62" s="462" t="str">
        <f>'1.0.Identificación'!C29</f>
        <v>Ingrese</v>
      </c>
      <c r="G62" s="463"/>
      <c r="H62" s="464"/>
      <c r="I62" s="462" t="str">
        <f>'1.0.Identificación'!C31</f>
        <v>Ingrese</v>
      </c>
      <c r="J62" s="464"/>
    </row>
    <row r="63" spans="2:10" ht="15" thickBot="1">
      <c r="B63" s="414"/>
      <c r="C63" s="414"/>
      <c r="D63" s="414"/>
      <c r="E63" s="414"/>
      <c r="F63" s="414"/>
      <c r="G63" s="414"/>
      <c r="H63" s="414"/>
      <c r="I63" s="414"/>
      <c r="J63" s="414"/>
    </row>
    <row r="64" spans="2:10" ht="16.5" thickBot="1">
      <c r="B64" s="465" t="s">
        <v>1954</v>
      </c>
      <c r="C64" s="466"/>
      <c r="D64" s="466"/>
      <c r="E64" s="466"/>
      <c r="F64" s="466"/>
      <c r="G64" s="466"/>
      <c r="H64" s="466"/>
      <c r="I64" s="466"/>
      <c r="J64" s="467"/>
    </row>
    <row r="65" spans="2:10" ht="16.5" thickBot="1">
      <c r="B65" s="274" t="s">
        <v>1955</v>
      </c>
      <c r="C65" s="404" t="s">
        <v>1956</v>
      </c>
      <c r="D65" s="405"/>
      <c r="E65" s="406"/>
      <c r="F65" s="404" t="s">
        <v>1957</v>
      </c>
      <c r="G65" s="405"/>
      <c r="H65" s="406"/>
      <c r="I65" s="404" t="s">
        <v>1958</v>
      </c>
      <c r="J65" s="406"/>
    </row>
    <row r="66" spans="2:10" ht="17.25" thickBot="1">
      <c r="B66" s="277" t="str">
        <f>'1.0.Identificación'!C32</f>
        <v>Ingrese</v>
      </c>
      <c r="C66" s="462" t="str">
        <f>'1.0.Identificación'!C35</f>
        <v>Ingrese</v>
      </c>
      <c r="D66" s="463"/>
      <c r="E66" s="464"/>
      <c r="F66" s="409" t="str">
        <f>'1.0.Identificación'!C36</f>
        <v>Ingrese</v>
      </c>
      <c r="G66" s="410"/>
      <c r="H66" s="411"/>
      <c r="I66" s="468" t="str">
        <f>'1.0.Identificación'!C37</f>
        <v>Ingrese</v>
      </c>
      <c r="J66" s="469"/>
    </row>
    <row r="67" spans="2:10" ht="15" thickBot="1">
      <c r="B67" s="471"/>
      <c r="C67" s="471"/>
      <c r="D67" s="471"/>
      <c r="E67" s="471"/>
      <c r="F67" s="471"/>
      <c r="G67" s="471"/>
      <c r="H67" s="471"/>
      <c r="I67" s="471"/>
      <c r="J67" s="471"/>
    </row>
    <row r="68" spans="2:10" ht="15.75">
      <c r="B68" s="278"/>
      <c r="C68" s="472" t="s">
        <v>1959</v>
      </c>
      <c r="D68" s="473"/>
      <c r="E68" s="473"/>
      <c r="F68" s="473"/>
      <c r="G68" s="473"/>
      <c r="H68" s="474"/>
      <c r="I68" s="278"/>
      <c r="J68" s="279"/>
    </row>
    <row r="69" spans="2:10" ht="15.75">
      <c r="B69" s="278"/>
      <c r="C69" s="476" t="s">
        <v>1960</v>
      </c>
      <c r="D69" s="477"/>
      <c r="E69" s="477"/>
      <c r="F69" s="477"/>
      <c r="G69" s="477" t="s">
        <v>1961</v>
      </c>
      <c r="H69" s="478"/>
      <c r="I69" s="278"/>
      <c r="J69" s="279"/>
    </row>
    <row r="70" spans="2:10" ht="15">
      <c r="B70" s="475"/>
      <c r="C70" s="479" t="str">
        <f>'1.0.Identificación'!C34</f>
        <v>Ingrese</v>
      </c>
      <c r="D70" s="480"/>
      <c r="E70" s="480"/>
      <c r="F70" s="480"/>
      <c r="G70" s="480" t="str">
        <f>'1.0.Identificación'!C38</f>
        <v>Ingrese</v>
      </c>
      <c r="H70" s="483"/>
      <c r="I70" s="475"/>
      <c r="J70" s="279"/>
    </row>
    <row r="71" spans="2:10" ht="15.75" thickBot="1">
      <c r="B71" s="475"/>
      <c r="C71" s="481"/>
      <c r="D71" s="482"/>
      <c r="E71" s="482"/>
      <c r="F71" s="482"/>
      <c r="G71" s="482"/>
      <c r="H71" s="484"/>
      <c r="I71" s="475"/>
      <c r="J71" s="279"/>
    </row>
    <row r="73" spans="2:10">
      <c r="E73" s="470"/>
      <c r="F73" s="470"/>
      <c r="G73" s="470"/>
    </row>
    <row r="74" spans="2:10">
      <c r="E74" s="470"/>
      <c r="F74" s="470"/>
      <c r="G74" s="470"/>
    </row>
    <row r="75" spans="2:10">
      <c r="E75" s="470"/>
      <c r="F75" s="470"/>
      <c r="G75" s="470"/>
    </row>
    <row r="76" spans="2:10">
      <c r="E76" s="470"/>
      <c r="F76" s="470"/>
      <c r="G76" s="470"/>
    </row>
    <row r="77" spans="2:10" ht="15">
      <c r="E77" s="397" t="s">
        <v>1980</v>
      </c>
      <c r="F77" s="397"/>
      <c r="G77" s="397"/>
    </row>
  </sheetData>
  <mergeCells count="90">
    <mergeCell ref="C66:E66"/>
    <mergeCell ref="F66:H66"/>
    <mergeCell ref="I66:J66"/>
    <mergeCell ref="E73:G76"/>
    <mergeCell ref="B67:J67"/>
    <mergeCell ref="C68:H68"/>
    <mergeCell ref="I70:I71"/>
    <mergeCell ref="C69:F69"/>
    <mergeCell ref="G69:H69"/>
    <mergeCell ref="B70:B71"/>
    <mergeCell ref="C70:F71"/>
    <mergeCell ref="G70:H71"/>
    <mergeCell ref="B63:J63"/>
    <mergeCell ref="B64:J64"/>
    <mergeCell ref="C65:E65"/>
    <mergeCell ref="F65:H65"/>
    <mergeCell ref="I65:J65"/>
    <mergeCell ref="C50:J55"/>
    <mergeCell ref="H49:I49"/>
    <mergeCell ref="C36:J36"/>
    <mergeCell ref="C37:J37"/>
    <mergeCell ref="C62:E62"/>
    <mergeCell ref="F62:H62"/>
    <mergeCell ref="I62:J62"/>
    <mergeCell ref="A13:A16"/>
    <mergeCell ref="D30:J30"/>
    <mergeCell ref="C22:J22"/>
    <mergeCell ref="C23:J23"/>
    <mergeCell ref="C24:J24"/>
    <mergeCell ref="C25:J25"/>
    <mergeCell ref="C26:J26"/>
    <mergeCell ref="G15:I15"/>
    <mergeCell ref="C16:F16"/>
    <mergeCell ref="C17:J17"/>
    <mergeCell ref="C18:J18"/>
    <mergeCell ref="A1:J5"/>
    <mergeCell ref="B40:G40"/>
    <mergeCell ref="I42:I46"/>
    <mergeCell ref="I40:J40"/>
    <mergeCell ref="C31:J31"/>
    <mergeCell ref="C32:J32"/>
    <mergeCell ref="C33:J33"/>
    <mergeCell ref="C34:J34"/>
    <mergeCell ref="C35:J35"/>
    <mergeCell ref="C27:J27"/>
    <mergeCell ref="C28:J28"/>
    <mergeCell ref="C29:D29"/>
    <mergeCell ref="C19:J19"/>
    <mergeCell ref="C20:J20"/>
    <mergeCell ref="C21:J21"/>
    <mergeCell ref="F29:J29"/>
    <mergeCell ref="A6:J6"/>
    <mergeCell ref="C8:F8"/>
    <mergeCell ref="C9:J9"/>
    <mergeCell ref="C10:F10"/>
    <mergeCell ref="J42:J46"/>
    <mergeCell ref="B46:D46"/>
    <mergeCell ref="B41:D41"/>
    <mergeCell ref="B39:F39"/>
    <mergeCell ref="C11:F11"/>
    <mergeCell ref="C12:F12"/>
    <mergeCell ref="G12:I12"/>
    <mergeCell ref="C13:F13"/>
    <mergeCell ref="G13:I13"/>
    <mergeCell ref="C14:F14"/>
    <mergeCell ref="G14:I14"/>
    <mergeCell ref="C15:F15"/>
    <mergeCell ref="K42:K46"/>
    <mergeCell ref="B47:D47"/>
    <mergeCell ref="G42:G46"/>
    <mergeCell ref="B42:D42"/>
    <mergeCell ref="B44:D44"/>
    <mergeCell ref="B45:D45"/>
    <mergeCell ref="B43:D43"/>
    <mergeCell ref="E77:G77"/>
    <mergeCell ref="G8:I8"/>
    <mergeCell ref="G10:I10"/>
    <mergeCell ref="G11:I11"/>
    <mergeCell ref="G16:J16"/>
    <mergeCell ref="C58:E58"/>
    <mergeCell ref="F58:H58"/>
    <mergeCell ref="I58:J58"/>
    <mergeCell ref="C59:E59"/>
    <mergeCell ref="F59:H59"/>
    <mergeCell ref="I59:J59"/>
    <mergeCell ref="B60:J60"/>
    <mergeCell ref="C61:E61"/>
    <mergeCell ref="F61:H61"/>
    <mergeCell ref="I61:J61"/>
    <mergeCell ref="B50:B55"/>
  </mergeCells>
  <conditionalFormatting sqref="C8">
    <cfRule type="containsText" dxfId="121" priority="38" operator="containsText" text="Ingrese">
      <formula>NOT(ISERROR(SEARCH("Ingrese",C8)))</formula>
    </cfRule>
  </conditionalFormatting>
  <conditionalFormatting sqref="C9 C18:J18 D30:J30">
    <cfRule type="containsText" dxfId="120" priority="42" operator="containsText" text="Seleccione">
      <formula>NOT(ISERROR(SEARCH("Seleccione",C9)))</formula>
    </cfRule>
  </conditionalFormatting>
  <conditionalFormatting sqref="C10:C11">
    <cfRule type="containsText" dxfId="119" priority="23" operator="containsText" text="Ingrese">
      <formula>NOT(ISERROR(SEARCH("Ingrese",C10)))</formula>
    </cfRule>
  </conditionalFormatting>
  <conditionalFormatting sqref="C12:C16">
    <cfRule type="containsText" dxfId="118" priority="24" operator="containsText" text="Seleccione">
      <formula>NOT(ISERROR(SEARCH("Seleccione",C12)))</formula>
    </cfRule>
  </conditionalFormatting>
  <conditionalFormatting sqref="C22:C23">
    <cfRule type="containsText" dxfId="117" priority="35" operator="containsText" text="Seleccione">
      <formula>NOT(ISERROR(SEARCH("Seleccione",C22)))</formula>
    </cfRule>
  </conditionalFormatting>
  <conditionalFormatting sqref="C24:C25">
    <cfRule type="containsText" dxfId="116" priority="8" operator="containsText" text="Ingrese">
      <formula>NOT(ISERROR(SEARCH("Ingrese",C24)))</formula>
    </cfRule>
  </conditionalFormatting>
  <conditionalFormatting sqref="C26">
    <cfRule type="containsText" dxfId="115" priority="39" operator="containsText" text="Seleccione">
      <formula>NOT(ISERROR(SEARCH("Seleccione",C26)))</formula>
    </cfRule>
  </conditionalFormatting>
  <conditionalFormatting sqref="C27">
    <cfRule type="containsText" dxfId="114" priority="18" operator="containsText" text="Ingrese">
      <formula>NOT(ISERROR(SEARCH("Ingrese",C27)))</formula>
    </cfRule>
  </conditionalFormatting>
  <conditionalFormatting sqref="C28">
    <cfRule type="containsText" dxfId="113" priority="40" operator="containsText" text="Seleccione">
      <formula>NOT(ISERROR(SEARCH("Seleccione",C28)))</formula>
    </cfRule>
  </conditionalFormatting>
  <conditionalFormatting sqref="C30:C37">
    <cfRule type="containsText" dxfId="112" priority="1" operator="containsText" text="Ingrese">
      <formula>NOT(ISERROR(SEARCH("Ingrese",C30)))</formula>
    </cfRule>
  </conditionalFormatting>
  <conditionalFormatting sqref="C17:J17">
    <cfRule type="containsText" dxfId="111" priority="41" operator="containsText" text="Ingrese">
      <formula>NOT(ISERROR(SEARCH("Ingrese",C17)))</formula>
    </cfRule>
  </conditionalFormatting>
  <conditionalFormatting sqref="I42:I46">
    <cfRule type="expression" dxfId="110" priority="31">
      <formula>$J$42&lt;90%</formula>
    </cfRule>
    <cfRule type="expression" dxfId="109" priority="32">
      <formula>$J$42&gt;89%</formula>
    </cfRule>
  </conditionalFormatting>
  <conditionalFormatting sqref="J42:K46">
    <cfRule type="containsText" dxfId="108" priority="25" operator="containsText" text="Con oportunidades de mejora">
      <formula>NOT(ISERROR(SEARCH("Con oportunidades de mejora",J42)))</formula>
    </cfRule>
    <cfRule type="containsText" dxfId="107" priority="26" operator="containsText" text="Favorable">
      <formula>NOT(ISERROR(SEARCH("Favorable",J42)))</formula>
    </cfRule>
  </conditionalFormatting>
  <conditionalFormatting sqref="K19 C19:C21">
    <cfRule type="containsText" dxfId="106" priority="22" operator="containsText" text="Ingrese">
      <formula>NOT(ISERROR(SEARCH("Ingrese",C19)))</formula>
    </cfRule>
  </conditionalFormatting>
  <dataValidations count="3">
    <dataValidation type="list" allowBlank="1" showInputMessage="1" showErrorMessage="1" sqref="D30:J30" xr:uid="{00000000-0002-0000-0000-000000000000}">
      <formula1>"Seleccione, años, meses"</formula1>
    </dataValidation>
    <dataValidation type="list" allowBlank="1" showInputMessage="1" showErrorMessage="1" sqref="C9:J9" xr:uid="{00000000-0002-0000-0000-000002000000}">
      <formula1>"Seleccione, Habilitación, Actualización"</formula1>
    </dataValidation>
    <dataValidation type="list" allowBlank="1" showInputMessage="1" showErrorMessage="1" sqref="C23:J23" xr:uid="{0EEAC89C-0EE6-41D7-A417-ABD5CFFFAB51}">
      <formula1>INDIRECT($C$22)</formula1>
    </dataValidation>
  </dataValidations>
  <pageMargins left="0.7" right="0.7" top="0.75" bottom="0.75" header="0.3" footer="0.3"/>
  <pageSetup paperSize="9"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3000000}">
          <x14:formula1>
            <xm:f>IES!$BY$3:$BY$22</xm:f>
          </x14:formula1>
          <xm:sqref>C13:F16</xm:sqref>
        </x14:dataValidation>
        <x14:dataValidation type="list" allowBlank="1" showInputMessage="1" showErrorMessage="1" xr:uid="{00000000-0002-0000-0000-000004000000}">
          <x14:formula1>
            <xm:f>IES!$A$2:$A$104</xm:f>
          </x14:formula1>
          <xm:sqref>C18:J18</xm:sqref>
        </x14:dataValidation>
        <x14:dataValidation type="list" allowBlank="1" showInputMessage="1" showErrorMessage="1" xr:uid="{00000000-0002-0000-0000-000006000000}">
          <x14:formula1>
            <xm:f>IES!$CL$2:$CL$15</xm:f>
          </x14:formula1>
          <xm:sqref>C26:J26</xm:sqref>
        </x14:dataValidation>
        <x14:dataValidation type="list" allowBlank="1" showInputMessage="1" showErrorMessage="1" xr:uid="{00000000-0002-0000-0000-000007000000}">
          <x14:formula1>
            <xm:f>IES!$CH$2:$CH$40</xm:f>
          </x14:formula1>
          <xm:sqref>C28:J28</xm:sqref>
        </x14:dataValidation>
        <x14:dataValidation type="list" allowBlank="1" showInputMessage="1" showErrorMessage="1" xr:uid="{0521F0A2-A44C-4C07-A529-FE626C0FF0D1}">
          <x14:formula1>
            <xm:f>IES!$BY$38:$BY$39</xm:f>
          </x14:formula1>
          <xm:sqref>C12:F12</xm:sqref>
        </x14:dataValidation>
        <x14:dataValidation type="list" allowBlank="1" showInputMessage="1" showErrorMessage="1" xr:uid="{3BF5AAC5-D0E5-4F3B-B9FC-2088B662C524}">
          <x14:formula1>
            <xm:f>IES!$AE$2:$AE$252</xm:f>
          </x14:formula1>
          <xm:sqref>C22:J22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F1478"/>
  <sheetViews>
    <sheetView topLeftCell="BQ1" workbookViewId="0">
      <selection activeCell="BX4" sqref="BX4:CD40"/>
    </sheetView>
  </sheetViews>
  <sheetFormatPr baseColWidth="10" defaultRowHeight="14.25"/>
  <cols>
    <col min="1" max="1" width="41" style="51" customWidth="1"/>
    <col min="2" max="2" width="9.375" style="51" customWidth="1"/>
    <col min="3" max="3" width="10.375" style="51" customWidth="1"/>
    <col min="4" max="4" width="15.875" style="53" customWidth="1"/>
    <col min="5" max="5" width="13.5" style="52" customWidth="1"/>
    <col min="6" max="7" width="15.875" style="51" customWidth="1"/>
    <col min="8" max="8" width="17" style="51" customWidth="1"/>
    <col min="9" max="9" width="13.5" style="52" customWidth="1"/>
    <col min="10" max="10" width="6.125" style="51" customWidth="1"/>
    <col min="11" max="12" width="6.75" style="51" customWidth="1"/>
    <col min="13" max="13" width="7.75" style="51" customWidth="1"/>
    <col min="14" max="14" width="2.875" customWidth="1"/>
    <col min="15" max="16" width="5.75" customWidth="1"/>
    <col min="17" max="17" width="10" bestFit="1" customWidth="1"/>
    <col min="18" max="18" width="6.75" customWidth="1"/>
    <col min="19" max="19" width="2.875" customWidth="1"/>
    <col min="20" max="20" width="5.75" customWidth="1"/>
    <col min="21" max="21" width="13.125" customWidth="1"/>
    <col min="22" max="22" width="6.75" customWidth="1"/>
    <col min="23" max="23" width="2.875" customWidth="1"/>
    <col min="24" max="24" width="6.375" style="10" customWidth="1"/>
    <col min="25" max="26" width="17.875" style="8" customWidth="1"/>
    <col min="27" max="27" width="7.25" style="10" customWidth="1"/>
    <col min="28" max="28" width="2.875" style="8" customWidth="1"/>
    <col min="29" max="30" width="7.875" style="10" customWidth="1"/>
    <col min="31" max="31" width="17.875" style="8" customWidth="1"/>
    <col min="32" max="33" width="7.875" style="10" customWidth="1"/>
    <col min="34" max="34" width="17.875" style="8" customWidth="1"/>
    <col min="35" max="36" width="7.875" style="10" customWidth="1"/>
    <col min="37" max="37" width="2.875" customWidth="1"/>
    <col min="38" max="38" width="6.375" style="21" customWidth="1"/>
    <col min="39" max="39" width="28.625" style="22" customWidth="1"/>
    <col min="40" max="40" width="6.375" style="23" customWidth="1"/>
    <col min="41" max="41" width="2.875" customWidth="1"/>
    <col min="42" max="44" width="6.375" customWidth="1"/>
    <col min="45" max="45" width="36.375" bestFit="1" customWidth="1"/>
    <col min="46" max="47" width="6.375" customWidth="1"/>
    <col min="48" max="48" width="2.875" customWidth="1"/>
    <col min="49" max="52" width="6.375" style="26" customWidth="1"/>
    <col min="53" max="53" width="35.875" style="27" customWidth="1"/>
    <col min="54" max="56" width="6.375" style="27" customWidth="1"/>
    <col min="57" max="57" width="2.875" customWidth="1"/>
    <col min="58" max="58" width="5.375" customWidth="1"/>
    <col min="59" max="59" width="35.875" customWidth="1"/>
    <col min="60" max="60" width="5.375" customWidth="1"/>
    <col min="61" max="61" width="5.375" style="23" customWidth="1"/>
    <col min="62" max="62" width="2.875" customWidth="1"/>
    <col min="63" max="63" width="6.375" bestFit="1" customWidth="1"/>
    <col min="64" max="64" width="35.875" customWidth="1"/>
    <col min="65" max="65" width="5.375" customWidth="1"/>
    <col min="66" max="67" width="2.875" style="8" customWidth="1"/>
    <col min="68" max="68" width="93.375" style="8" bestFit="1" customWidth="1"/>
    <col min="69" max="75" width="2.875" style="8" customWidth="1"/>
    <col min="76" max="76" width="10.875" style="47" bestFit="1" customWidth="1"/>
    <col min="77" max="77" width="25.875" customWidth="1"/>
    <col min="78" max="78" width="16.625" customWidth="1"/>
    <col min="79" max="79" width="30.75" customWidth="1"/>
    <col min="80" max="80" width="28.75" customWidth="1"/>
    <col min="81" max="81" width="23.625" customWidth="1"/>
    <col min="82" max="82" width="10.875" style="47" bestFit="1"/>
    <col min="83" max="83" width="2.875" style="8" customWidth="1"/>
    <col min="84" max="84" width="49.875" customWidth="1"/>
    <col min="85" max="85" width="2.875" style="8" customWidth="1"/>
    <col min="86" max="86" width="29" customWidth="1"/>
    <col min="87" max="87" width="9" customWidth="1"/>
    <col min="88" max="88" width="25.5" customWidth="1"/>
    <col min="89" max="89" width="2.875" customWidth="1"/>
    <col min="90" max="90" width="24.375" style="76" bestFit="1" customWidth="1"/>
    <col min="91" max="91" width="5.5" style="77" bestFit="1" customWidth="1"/>
    <col min="92" max="92" width="17.875" style="76" customWidth="1"/>
    <col min="93" max="93" width="7" style="76" customWidth="1"/>
    <col min="94" max="94" width="8.75" style="77" customWidth="1"/>
    <col min="95" max="95" width="9.375" style="77" customWidth="1"/>
    <col min="96" max="96" width="8.625" style="77" customWidth="1"/>
    <col min="102" max="102" width="18.875" bestFit="1" customWidth="1"/>
    <col min="104" max="104" width="26.625" bestFit="1" customWidth="1"/>
    <col min="105" max="105" width="11.25" customWidth="1"/>
    <col min="106" max="106" width="25.375" bestFit="1" customWidth="1"/>
    <col min="107" max="107" width="11.25" customWidth="1"/>
    <col min="108" max="108" width="18.125" bestFit="1" customWidth="1"/>
    <col min="110" max="110" width="24" bestFit="1" customWidth="1"/>
    <col min="112" max="112" width="25" bestFit="1" customWidth="1"/>
    <col min="114" max="114" width="20.75" bestFit="1" customWidth="1"/>
    <col min="116" max="116" width="17.5" bestFit="1" customWidth="1"/>
    <col min="118" max="118" width="26.25" bestFit="1" customWidth="1"/>
    <col min="120" max="120" width="20.25" bestFit="1" customWidth="1"/>
    <col min="122" max="122" width="13.625" customWidth="1"/>
    <col min="124" max="124" width="17.75" customWidth="1"/>
    <col min="126" max="126" width="24.375" bestFit="1" customWidth="1"/>
    <col min="128" max="128" width="23.125" bestFit="1" customWidth="1"/>
    <col min="130" max="130" width="20.25" bestFit="1" customWidth="1"/>
    <col min="132" max="132" width="22.125" bestFit="1" customWidth="1"/>
    <col min="134" max="134" width="23.75" bestFit="1" customWidth="1"/>
    <col min="136" max="136" width="12.25" customWidth="1"/>
  </cols>
  <sheetData>
    <row r="1" spans="1:136" s="33" customFormat="1" ht="27.95" customHeight="1">
      <c r="A1" s="164" t="s">
        <v>12</v>
      </c>
      <c r="B1" s="165" t="s">
        <v>215</v>
      </c>
      <c r="C1" s="165" t="s">
        <v>13</v>
      </c>
      <c r="D1" s="166" t="s">
        <v>18</v>
      </c>
      <c r="E1" s="166" t="s">
        <v>1277</v>
      </c>
      <c r="F1" s="166" t="s">
        <v>1240</v>
      </c>
      <c r="G1" s="165" t="s">
        <v>1241</v>
      </c>
      <c r="H1" s="165" t="s">
        <v>1239</v>
      </c>
      <c r="I1" s="167" t="s">
        <v>2</v>
      </c>
      <c r="J1" s="165" t="s">
        <v>14</v>
      </c>
      <c r="K1" s="165" t="s">
        <v>15</v>
      </c>
      <c r="L1" s="165" t="s">
        <v>16</v>
      </c>
      <c r="M1" s="168" t="s">
        <v>17</v>
      </c>
      <c r="N1" s="36"/>
      <c r="O1" s="174" t="s">
        <v>188</v>
      </c>
      <c r="P1" s="175" t="s">
        <v>189</v>
      </c>
      <c r="Q1" s="175" t="s">
        <v>1892</v>
      </c>
      <c r="R1" s="176" t="s">
        <v>1893</v>
      </c>
      <c r="S1" s="36"/>
      <c r="T1" s="183" t="s">
        <v>188</v>
      </c>
      <c r="U1" s="188" t="s">
        <v>217</v>
      </c>
      <c r="V1" s="185" t="s">
        <v>1894</v>
      </c>
      <c r="W1" s="36"/>
      <c r="X1" s="183" t="s">
        <v>223</v>
      </c>
      <c r="Y1" s="188" t="s">
        <v>224</v>
      </c>
      <c r="Z1" s="188" t="s">
        <v>225</v>
      </c>
      <c r="AA1" s="185" t="s">
        <v>1895</v>
      </c>
      <c r="AB1" s="38" t="s">
        <v>226</v>
      </c>
      <c r="AC1" s="183" t="s">
        <v>227</v>
      </c>
      <c r="AD1" s="188" t="s">
        <v>223</v>
      </c>
      <c r="AE1" s="188" t="s">
        <v>224</v>
      </c>
      <c r="AF1" s="188" t="s">
        <v>225</v>
      </c>
      <c r="AG1" s="188" t="s">
        <v>228</v>
      </c>
      <c r="AH1" s="188" t="s">
        <v>229</v>
      </c>
      <c r="AI1" s="188" t="s">
        <v>1895</v>
      </c>
      <c r="AJ1" s="185" t="s">
        <v>1896</v>
      </c>
      <c r="AK1" s="36"/>
      <c r="AL1" s="196" t="s">
        <v>789</v>
      </c>
      <c r="AM1" s="197" t="s">
        <v>790</v>
      </c>
      <c r="AN1" s="198" t="s">
        <v>1897</v>
      </c>
      <c r="AO1" s="37"/>
      <c r="AP1" s="196" t="s">
        <v>789</v>
      </c>
      <c r="AQ1" s="197" t="s">
        <v>791</v>
      </c>
      <c r="AR1" s="197" t="s">
        <v>792</v>
      </c>
      <c r="AS1" s="197" t="s">
        <v>793</v>
      </c>
      <c r="AT1" s="205" t="s">
        <v>1898</v>
      </c>
      <c r="AU1" s="206" t="s">
        <v>1899</v>
      </c>
      <c r="AV1" s="37"/>
      <c r="AW1" s="213" t="s">
        <v>789</v>
      </c>
      <c r="AX1" s="214" t="s">
        <v>791</v>
      </c>
      <c r="AY1" s="214" t="s">
        <v>794</v>
      </c>
      <c r="AZ1" s="214" t="s">
        <v>795</v>
      </c>
      <c r="BA1" s="214" t="s">
        <v>796</v>
      </c>
      <c r="BB1" s="214" t="s">
        <v>1900</v>
      </c>
      <c r="BC1" s="215" t="s">
        <v>1901</v>
      </c>
      <c r="BD1" s="216" t="s">
        <v>1902</v>
      </c>
      <c r="BE1" s="37"/>
      <c r="BF1" s="40" t="s">
        <v>789</v>
      </c>
      <c r="BG1" s="34"/>
      <c r="BH1" s="34" t="s">
        <v>797</v>
      </c>
      <c r="BI1" s="40"/>
      <c r="BJ1" s="37"/>
      <c r="BK1" s="40" t="s">
        <v>791</v>
      </c>
      <c r="BL1" s="34" t="s">
        <v>797</v>
      </c>
      <c r="BM1" s="35">
        <f>COUNTIF($AX$2:$AX$307,BK2)</f>
        <v>0</v>
      </c>
      <c r="BN1" s="38"/>
      <c r="BO1" s="238" t="s">
        <v>9</v>
      </c>
      <c r="BP1" s="217" t="s">
        <v>1904</v>
      </c>
      <c r="BQ1" s="38"/>
      <c r="BR1" s="38"/>
      <c r="BS1" s="38"/>
      <c r="BT1" s="38"/>
      <c r="BU1" s="38"/>
      <c r="BV1" s="38"/>
      <c r="BW1" s="38"/>
      <c r="BX1" s="223" t="s">
        <v>1202</v>
      </c>
      <c r="BY1" s="224" t="s">
        <v>1203</v>
      </c>
      <c r="BZ1" s="224" t="s">
        <v>1204</v>
      </c>
      <c r="CA1" s="224" t="s">
        <v>1731</v>
      </c>
      <c r="CB1" s="224" t="s">
        <v>1218</v>
      </c>
      <c r="CC1" s="224" t="s">
        <v>1721</v>
      </c>
      <c r="CD1" s="225" t="s">
        <v>1903</v>
      </c>
      <c r="CE1" s="38"/>
      <c r="CF1" s="226" t="s">
        <v>1215</v>
      </c>
      <c r="CG1" s="38"/>
      <c r="CH1" s="230" t="s">
        <v>1648</v>
      </c>
      <c r="CI1" s="224" t="s">
        <v>1243</v>
      </c>
      <c r="CJ1" s="231" t="s">
        <v>1244</v>
      </c>
      <c r="CK1" s="38"/>
      <c r="CL1" s="230" t="s">
        <v>1654</v>
      </c>
      <c r="CM1" s="224" t="s">
        <v>1655</v>
      </c>
      <c r="CN1" s="224" t="s">
        <v>1656</v>
      </c>
      <c r="CO1" s="224" t="s">
        <v>1657</v>
      </c>
      <c r="CP1" s="224" t="s">
        <v>1658</v>
      </c>
      <c r="CQ1" s="224" t="s">
        <v>1659</v>
      </c>
      <c r="CR1" s="224" t="s">
        <v>1660</v>
      </c>
      <c r="CS1" s="231" t="s">
        <v>1689</v>
      </c>
      <c r="CU1" s="36"/>
      <c r="CV1" s="243" t="s">
        <v>230</v>
      </c>
      <c r="CW1"/>
      <c r="CX1" s="246" t="s">
        <v>238</v>
      </c>
      <c r="CY1" s="247"/>
      <c r="CZ1" s="245" t="s">
        <v>243</v>
      </c>
      <c r="DA1" s="247"/>
      <c r="DB1" s="249" t="s">
        <v>248</v>
      </c>
      <c r="DC1" s="247"/>
      <c r="DD1" s="245" t="s">
        <v>253</v>
      </c>
      <c r="DE1" s="247"/>
      <c r="DF1" s="245" t="s">
        <v>260</v>
      </c>
      <c r="DG1" s="247"/>
      <c r="DH1" s="249" t="s">
        <v>265</v>
      </c>
      <c r="DI1" s="247"/>
      <c r="DJ1" s="245" t="s">
        <v>270</v>
      </c>
      <c r="DK1" s="247"/>
      <c r="DL1" s="249" t="s">
        <v>267</v>
      </c>
      <c r="DM1" s="247"/>
      <c r="DN1" s="245" t="s">
        <v>286</v>
      </c>
      <c r="DO1" s="247"/>
      <c r="DP1" s="249" t="s">
        <v>272</v>
      </c>
      <c r="DQ1" s="247"/>
      <c r="DR1" s="245" t="s">
        <v>235</v>
      </c>
      <c r="DS1" s="247"/>
      <c r="DT1" s="249" t="s">
        <v>245</v>
      </c>
      <c r="DU1" s="247"/>
      <c r="DV1" s="245" t="s">
        <v>296</v>
      </c>
      <c r="DW1" s="247"/>
      <c r="DX1" s="249" t="s">
        <v>279</v>
      </c>
      <c r="DY1" s="247"/>
      <c r="DZ1" s="249" t="s">
        <v>240</v>
      </c>
      <c r="EA1" s="247"/>
      <c r="EB1" s="245" t="s">
        <v>262</v>
      </c>
      <c r="EC1" s="247"/>
      <c r="ED1" s="248" t="s">
        <v>250</v>
      </c>
      <c r="EE1" s="36"/>
      <c r="EF1" s="248" t="s">
        <v>19</v>
      </c>
    </row>
    <row r="2" spans="1:136" ht="12" customHeight="1">
      <c r="A2" s="154" t="s">
        <v>19</v>
      </c>
      <c r="B2" s="54" t="s">
        <v>21</v>
      </c>
      <c r="C2" s="54" t="s">
        <v>21</v>
      </c>
      <c r="D2" s="54" t="s">
        <v>21</v>
      </c>
      <c r="E2" s="55" t="s">
        <v>21</v>
      </c>
      <c r="F2" s="56" t="s">
        <v>21</v>
      </c>
      <c r="G2" s="56" t="s">
        <v>21</v>
      </c>
      <c r="H2" s="54" t="s">
        <v>21</v>
      </c>
      <c r="I2" s="55" t="s">
        <v>21</v>
      </c>
      <c r="J2" s="54" t="s">
        <v>21</v>
      </c>
      <c r="K2" s="54" t="s">
        <v>21</v>
      </c>
      <c r="L2" s="54" t="s">
        <v>21</v>
      </c>
      <c r="M2" s="158" t="s">
        <v>21</v>
      </c>
      <c r="O2" s="169" t="s">
        <v>20</v>
      </c>
      <c r="P2" s="6" t="s">
        <v>190</v>
      </c>
      <c r="Q2" s="6" t="s">
        <v>19</v>
      </c>
      <c r="R2" s="170" t="str">
        <f>IF(O2="",".",O2)</f>
        <v>Selec</v>
      </c>
      <c r="T2" s="120" t="s">
        <v>20</v>
      </c>
      <c r="U2" s="6" t="s">
        <v>19</v>
      </c>
      <c r="V2" s="170" t="str">
        <f>IF(T2="",".",T2)</f>
        <v>Selec</v>
      </c>
      <c r="X2" s="169" t="s">
        <v>21</v>
      </c>
      <c r="Y2" s="6" t="s">
        <v>19</v>
      </c>
      <c r="Z2" s="6" t="str">
        <f>AA2</f>
        <v>-</v>
      </c>
      <c r="AA2" s="170" t="str">
        <f>IF(X2="",".",X2)</f>
        <v>-</v>
      </c>
      <c r="AC2" s="169" t="s">
        <v>20</v>
      </c>
      <c r="AD2" s="7"/>
      <c r="AE2" s="6" t="s">
        <v>19</v>
      </c>
      <c r="AF2" s="7" t="str">
        <f>AG2</f>
        <v>Selec</v>
      </c>
      <c r="AG2" s="7" t="str">
        <f>AJ2</f>
        <v>Selec</v>
      </c>
      <c r="AH2" s="6" t="s">
        <v>19</v>
      </c>
      <c r="AI2" s="9" t="s">
        <v>21</v>
      </c>
      <c r="AJ2" s="170" t="str">
        <f t="shared" ref="AJ2:AJ21" si="0">IF(AC2="",".",AC2)</f>
        <v>Selec</v>
      </c>
      <c r="AL2" s="191">
        <v>1</v>
      </c>
      <c r="AM2" s="12" t="s">
        <v>798</v>
      </c>
      <c r="AN2" s="192">
        <f>+IF(AL2="","",AL2)</f>
        <v>1</v>
      </c>
      <c r="AP2" s="191">
        <v>1</v>
      </c>
      <c r="AQ2" s="11" t="str">
        <f t="shared" ref="AQ2:AQ65" si="1">IF(AS2="","",CONCATENATE(AP2,".",AR2))</f>
        <v>1.1</v>
      </c>
      <c r="AR2" s="11">
        <f t="shared" ref="AR2:AR65" si="2">IF(AS2="","",IF(AP2=AP1,AR1+1,1))</f>
        <v>1</v>
      </c>
      <c r="AS2" s="12" t="s">
        <v>799</v>
      </c>
      <c r="AT2" s="13" t="str">
        <f t="shared" ref="AT2:AT65" si="3">+IF(AQ2="","",AQ2)</f>
        <v>1.1</v>
      </c>
      <c r="AU2" s="200">
        <f t="shared" ref="AU2:AU65" si="4">+IF(AP2="","",AP2)</f>
        <v>1</v>
      </c>
      <c r="AW2" s="207">
        <v>1</v>
      </c>
      <c r="AX2" s="14" t="s">
        <v>360</v>
      </c>
      <c r="AY2" s="14" t="str">
        <f t="shared" ref="AY2:AY65" si="5">IF(BA2="","",CONCATENATE(AX2,"-",AZ2))</f>
        <v>1.1-1</v>
      </c>
      <c r="AZ2" s="14">
        <f t="shared" ref="AZ2:AZ65" si="6">IF(BA2="","",IF(AX2=AX1,AZ1+1,1))</f>
        <v>1</v>
      </c>
      <c r="BA2" s="15" t="s">
        <v>800</v>
      </c>
      <c r="BB2" s="14" t="str">
        <f t="shared" ref="BB2:BB65" si="7">+IF(AY2="","",AY2)</f>
        <v>1.1-1</v>
      </c>
      <c r="BC2" s="14" t="str">
        <f t="shared" ref="BC2:BC65" si="8">+IF(AX2="","",AX2)</f>
        <v>1.1</v>
      </c>
      <c r="BD2" s="208">
        <f t="shared" ref="BD2:BD65" si="9">+IF(AW2="","",AW2)</f>
        <v>1</v>
      </c>
      <c r="BF2" s="39" t="e">
        <f>VLOOKUP(BG2,$AM$1:$AN$11,2,FALSE)</f>
        <v>#REF!</v>
      </c>
      <c r="BG2" s="39" t="e">
        <f>#REF!</f>
        <v>#REF!</v>
      </c>
      <c r="BH2" s="39">
        <f>COUNTIF($AP$2:$AP$56,BF2)</f>
        <v>0</v>
      </c>
      <c r="BI2" s="39" t="s">
        <v>9</v>
      </c>
      <c r="BK2" s="39" t="e">
        <f>IF(OR(BF2=7,BF2=8),BF4,VLOOKUP(BL2,$AS$1:$AT$56,2,FALSE))</f>
        <v>#REF!</v>
      </c>
      <c r="BL2" s="39" t="e">
        <f>#REF!</f>
        <v>#REF!</v>
      </c>
      <c r="BM2" s="39" t="s">
        <v>9</v>
      </c>
      <c r="BO2" s="239"/>
      <c r="BP2" s="240" t="s">
        <v>801</v>
      </c>
      <c r="BX2" s="84" t="s">
        <v>1711</v>
      </c>
      <c r="BY2" s="83"/>
      <c r="BZ2" s="83"/>
      <c r="CA2" s="84"/>
      <c r="CB2" s="85"/>
      <c r="CC2" s="84"/>
      <c r="CD2" s="84"/>
      <c r="CF2" s="17" t="s">
        <v>216</v>
      </c>
      <c r="CH2" s="180" t="s">
        <v>19</v>
      </c>
      <c r="CI2" s="19" t="s">
        <v>21</v>
      </c>
      <c r="CJ2" s="181" t="s">
        <v>21</v>
      </c>
      <c r="CK2" t="s">
        <v>226</v>
      </c>
      <c r="CL2" s="232" t="s">
        <v>19</v>
      </c>
      <c r="CM2" s="69" t="s">
        <v>20</v>
      </c>
      <c r="CN2" s="68" t="s">
        <v>20</v>
      </c>
      <c r="CO2" s="69" t="s">
        <v>20</v>
      </c>
      <c r="CP2" s="69" t="s">
        <v>20</v>
      </c>
      <c r="CQ2" s="69" t="s">
        <v>20</v>
      </c>
      <c r="CR2" s="69" t="s">
        <v>20</v>
      </c>
      <c r="CS2" s="233" t="s">
        <v>216</v>
      </c>
      <c r="CV2" s="244" t="s">
        <v>234</v>
      </c>
      <c r="CX2" s="6" t="s">
        <v>239</v>
      </c>
      <c r="CZ2" s="6" t="s">
        <v>244</v>
      </c>
      <c r="DB2" s="6" t="s">
        <v>249</v>
      </c>
      <c r="DD2" s="6" t="s">
        <v>254</v>
      </c>
      <c r="DF2" s="6" t="s">
        <v>261</v>
      </c>
      <c r="DH2" s="6" t="s">
        <v>266</v>
      </c>
      <c r="DJ2" s="6" t="s">
        <v>271</v>
      </c>
      <c r="DL2" s="6" t="s">
        <v>282</v>
      </c>
      <c r="DN2" s="6" t="s">
        <v>292</v>
      </c>
      <c r="DP2" s="6" t="s">
        <v>295</v>
      </c>
      <c r="DR2" s="6" t="s">
        <v>299</v>
      </c>
      <c r="DT2" s="6" t="s">
        <v>310</v>
      </c>
      <c r="DV2" s="6" t="s">
        <v>313</v>
      </c>
      <c r="DX2" s="6" t="s">
        <v>315</v>
      </c>
      <c r="DZ2" s="6" t="s">
        <v>359</v>
      </c>
      <c r="EB2" s="6" t="s">
        <v>409</v>
      </c>
      <c r="ED2" s="6" t="s">
        <v>405</v>
      </c>
      <c r="EF2" t="s">
        <v>19</v>
      </c>
    </row>
    <row r="3" spans="1:136">
      <c r="A3" s="154" t="s">
        <v>22</v>
      </c>
      <c r="B3" s="54" t="s">
        <v>1278</v>
      </c>
      <c r="C3" s="54" t="s">
        <v>23</v>
      </c>
      <c r="D3" s="54" t="s">
        <v>1279</v>
      </c>
      <c r="E3" s="55">
        <v>40171</v>
      </c>
      <c r="F3" s="56" t="s">
        <v>1280</v>
      </c>
      <c r="G3" s="56" t="s">
        <v>1280</v>
      </c>
      <c r="H3" s="54"/>
      <c r="I3" s="55"/>
      <c r="J3" s="54" t="s">
        <v>24</v>
      </c>
      <c r="K3" s="54" t="s">
        <v>25</v>
      </c>
      <c r="L3" s="54" t="s">
        <v>26</v>
      </c>
      <c r="M3" s="158" t="s">
        <v>27</v>
      </c>
      <c r="O3" s="169">
        <v>1</v>
      </c>
      <c r="P3" s="6" t="s">
        <v>191</v>
      </c>
      <c r="Q3" s="6" t="s">
        <v>192</v>
      </c>
      <c r="R3" s="170">
        <f t="shared" ref="R3:R14" si="10">IF(O3="",".",O3)</f>
        <v>1</v>
      </c>
      <c r="T3" s="120" t="s">
        <v>218</v>
      </c>
      <c r="U3" s="6" t="s">
        <v>219</v>
      </c>
      <c r="V3" s="170" t="str">
        <f>IF(T3="",".",T3)</f>
        <v>Hab</v>
      </c>
      <c r="X3" s="169">
        <v>0</v>
      </c>
      <c r="Y3" s="6" t="s">
        <v>230</v>
      </c>
      <c r="Z3" s="6" t="s">
        <v>231</v>
      </c>
      <c r="AA3" s="170">
        <f t="shared" ref="AA3:AA20" si="11">IF(X3="",".",X3)</f>
        <v>0</v>
      </c>
      <c r="AC3" s="169" t="s">
        <v>232</v>
      </c>
      <c r="AD3" s="7">
        <v>0</v>
      </c>
      <c r="AE3" s="6" t="s">
        <v>230</v>
      </c>
      <c r="AF3" s="7" t="s">
        <v>233</v>
      </c>
      <c r="AG3" s="7">
        <v>1</v>
      </c>
      <c r="AH3" s="6" t="s">
        <v>234</v>
      </c>
      <c r="AI3" s="9">
        <f t="shared" ref="AI3:AI21" si="12">IF(AD3="",".",AD3)</f>
        <v>0</v>
      </c>
      <c r="AJ3" s="170" t="str">
        <f t="shared" si="0"/>
        <v>0.1</v>
      </c>
      <c r="AL3" s="191">
        <v>2</v>
      </c>
      <c r="AM3" s="12" t="s">
        <v>802</v>
      </c>
      <c r="AN3" s="192">
        <f t="shared" ref="AN3:AN11" si="13">+IF(AL3="","",AL3)</f>
        <v>2</v>
      </c>
      <c r="AP3" s="191">
        <v>1</v>
      </c>
      <c r="AQ3" s="11" t="str">
        <f t="shared" si="1"/>
        <v>1.2</v>
      </c>
      <c r="AR3" s="11">
        <f t="shared" si="2"/>
        <v>2</v>
      </c>
      <c r="AS3" s="12" t="s">
        <v>803</v>
      </c>
      <c r="AT3" s="13" t="str">
        <f t="shared" si="3"/>
        <v>1.2</v>
      </c>
      <c r="AU3" s="200">
        <f t="shared" si="4"/>
        <v>1</v>
      </c>
      <c r="AW3" s="207">
        <v>1</v>
      </c>
      <c r="AX3" s="14" t="s">
        <v>360</v>
      </c>
      <c r="AY3" s="14" t="str">
        <f t="shared" si="5"/>
        <v>1.1-2</v>
      </c>
      <c r="AZ3" s="14">
        <f t="shared" si="6"/>
        <v>2</v>
      </c>
      <c r="BA3" s="15" t="s">
        <v>804</v>
      </c>
      <c r="BB3" s="14" t="str">
        <f t="shared" si="7"/>
        <v>1.1-2</v>
      </c>
      <c r="BC3" s="14" t="str">
        <f t="shared" si="8"/>
        <v>1.1</v>
      </c>
      <c r="BD3" s="208">
        <f t="shared" si="9"/>
        <v>1</v>
      </c>
      <c r="BF3" s="16"/>
      <c r="BG3" s="17" t="str">
        <f>AS1</f>
        <v>Seleccione N2</v>
      </c>
      <c r="BH3" s="16"/>
      <c r="BI3" s="18"/>
      <c r="BK3" s="16"/>
      <c r="BL3" s="19" t="str">
        <f>BA1</f>
        <v>Seleccione N3</v>
      </c>
      <c r="BM3" s="16"/>
      <c r="BO3" s="242">
        <v>1</v>
      </c>
      <c r="BP3" s="242" t="s">
        <v>811</v>
      </c>
      <c r="BX3" s="218" t="s">
        <v>1210</v>
      </c>
      <c r="BY3" s="41" t="s">
        <v>19</v>
      </c>
      <c r="BZ3" s="41" t="str">
        <f t="shared" ref="BZ3" si="14">IF(BY3="","","Ingrese")</f>
        <v>Ingrese</v>
      </c>
      <c r="CA3" s="86" t="str">
        <f>BX2</f>
        <v>Evaluadores</v>
      </c>
      <c r="CB3" s="19" t="str">
        <f>BY3</f>
        <v>Seleccione</v>
      </c>
      <c r="CC3" s="42" t="s">
        <v>1210</v>
      </c>
      <c r="CD3" s="221" t="str">
        <f t="shared" ref="CD3:CD12" si="15">BX3</f>
        <v>-0-</v>
      </c>
      <c r="CF3" s="17" t="s">
        <v>1710</v>
      </c>
      <c r="CH3" s="180" t="s">
        <v>1245</v>
      </c>
      <c r="CI3" s="19">
        <v>3000</v>
      </c>
      <c r="CJ3" s="227" t="s">
        <v>1275</v>
      </c>
      <c r="CK3" t="s">
        <v>226</v>
      </c>
      <c r="CL3" s="232" t="s">
        <v>1661</v>
      </c>
      <c r="CM3" s="69">
        <v>1600</v>
      </c>
      <c r="CN3" s="68" t="s">
        <v>1662</v>
      </c>
      <c r="CO3" s="69">
        <v>1</v>
      </c>
      <c r="CP3" s="70">
        <f>CM3-CQ3-CR3</f>
        <v>1280</v>
      </c>
      <c r="CQ3" s="70">
        <f>TRUNC((CM3*VLOOKUP(CO3,$CO$22:$CR$26,3,FALSE)),0)</f>
        <v>160</v>
      </c>
      <c r="CR3" s="70">
        <f>TRUNC((CM3*VLOOKUP(CO3,$CO$22:$CR$26,4,FALSE)),0)</f>
        <v>160</v>
      </c>
      <c r="CS3" s="181" t="s">
        <v>1690</v>
      </c>
      <c r="CV3" s="247"/>
      <c r="CX3" s="172" t="s">
        <v>275</v>
      </c>
      <c r="CZ3" s="172" t="s">
        <v>278</v>
      </c>
      <c r="DB3" s="172" t="s">
        <v>248</v>
      </c>
      <c r="DD3" s="6" t="s">
        <v>257</v>
      </c>
      <c r="DF3" s="172" t="s">
        <v>323</v>
      </c>
      <c r="DH3" s="172" t="s">
        <v>354</v>
      </c>
      <c r="DJ3" s="172" t="s">
        <v>306</v>
      </c>
      <c r="DL3" s="172" t="s">
        <v>330</v>
      </c>
      <c r="DN3" s="172" t="s">
        <v>634</v>
      </c>
      <c r="DP3" s="172" t="s">
        <v>302</v>
      </c>
      <c r="DR3" s="172" t="s">
        <v>350</v>
      </c>
      <c r="DT3" s="172" t="s">
        <v>334</v>
      </c>
      <c r="DV3" s="172" t="s">
        <v>421</v>
      </c>
      <c r="DX3" s="172" t="s">
        <v>336</v>
      </c>
      <c r="DZ3" s="172" t="s">
        <v>375</v>
      </c>
      <c r="EB3" s="172" t="s">
        <v>461</v>
      </c>
      <c r="ED3" s="172" t="s">
        <v>511</v>
      </c>
    </row>
    <row r="4" spans="1:136">
      <c r="A4" s="154" t="s">
        <v>28</v>
      </c>
      <c r="B4" s="54" t="s">
        <v>1281</v>
      </c>
      <c r="C4" s="54" t="s">
        <v>29</v>
      </c>
      <c r="D4" s="57" t="s">
        <v>30</v>
      </c>
      <c r="E4" s="55">
        <v>34572</v>
      </c>
      <c r="F4" s="56" t="s">
        <v>1280</v>
      </c>
      <c r="G4" s="56" t="s">
        <v>1280</v>
      </c>
      <c r="H4" s="54" t="s">
        <v>1282</v>
      </c>
      <c r="I4" s="55">
        <v>45432</v>
      </c>
      <c r="J4" s="54" t="s">
        <v>24</v>
      </c>
      <c r="K4" s="54" t="s">
        <v>25</v>
      </c>
      <c r="L4" s="54" t="s">
        <v>26</v>
      </c>
      <c r="M4" s="158" t="s">
        <v>27</v>
      </c>
      <c r="O4" s="169">
        <v>2</v>
      </c>
      <c r="P4" s="6" t="s">
        <v>193</v>
      </c>
      <c r="Q4" s="6" t="s">
        <v>194</v>
      </c>
      <c r="R4" s="170">
        <f t="shared" si="10"/>
        <v>2</v>
      </c>
      <c r="T4" s="120" t="s">
        <v>220</v>
      </c>
      <c r="U4" s="6" t="s">
        <v>221</v>
      </c>
      <c r="V4" s="170" t="str">
        <f>IF(T4="",".",T4)</f>
        <v>Act</v>
      </c>
      <c r="X4" s="169">
        <v>17</v>
      </c>
      <c r="Y4" s="6" t="s">
        <v>235</v>
      </c>
      <c r="Z4" s="6" t="s">
        <v>236</v>
      </c>
      <c r="AA4" s="170">
        <f t="shared" si="11"/>
        <v>17</v>
      </c>
      <c r="AC4" s="169" t="s">
        <v>237</v>
      </c>
      <c r="AD4" s="7">
        <v>3</v>
      </c>
      <c r="AE4" s="6" t="s">
        <v>238</v>
      </c>
      <c r="AF4" s="7"/>
      <c r="AG4" s="7">
        <v>15</v>
      </c>
      <c r="AH4" s="6" t="s">
        <v>239</v>
      </c>
      <c r="AI4" s="9">
        <f t="shared" si="12"/>
        <v>3</v>
      </c>
      <c r="AJ4" s="170" t="str">
        <f t="shared" si="0"/>
        <v>3.15</v>
      </c>
      <c r="AL4" s="191">
        <v>3</v>
      </c>
      <c r="AM4" s="12" t="s">
        <v>805</v>
      </c>
      <c r="AN4" s="192">
        <f t="shared" si="13"/>
        <v>3</v>
      </c>
      <c r="AP4" s="191">
        <v>1</v>
      </c>
      <c r="AQ4" s="11" t="str">
        <f t="shared" si="1"/>
        <v>1.3</v>
      </c>
      <c r="AR4" s="11">
        <f t="shared" si="2"/>
        <v>3</v>
      </c>
      <c r="AS4" s="12" t="s">
        <v>806</v>
      </c>
      <c r="AT4" s="13" t="str">
        <f t="shared" si="3"/>
        <v>1.3</v>
      </c>
      <c r="AU4" s="200">
        <f t="shared" si="4"/>
        <v>1</v>
      </c>
      <c r="AW4" s="207">
        <v>1</v>
      </c>
      <c r="AX4" s="14" t="s">
        <v>360</v>
      </c>
      <c r="AY4" s="14" t="str">
        <f t="shared" si="5"/>
        <v>1.1-3</v>
      </c>
      <c r="AZ4" s="14">
        <f t="shared" si="6"/>
        <v>3</v>
      </c>
      <c r="BA4" s="15" t="s">
        <v>807</v>
      </c>
      <c r="BB4" s="14" t="str">
        <f t="shared" si="7"/>
        <v>1.1-3</v>
      </c>
      <c r="BC4" s="14" t="str">
        <f t="shared" si="8"/>
        <v>1.1</v>
      </c>
      <c r="BD4" s="208">
        <f t="shared" si="9"/>
        <v>1</v>
      </c>
      <c r="BF4" s="13" t="e">
        <f>IF(BI4="","",CONCATENATE($BF$2,".",BI4))</f>
        <v>#REF!</v>
      </c>
      <c r="BG4" s="20" t="e">
        <f>IF(BF4="","",VLOOKUP(BF4,$AQ$1:$AS$67,3,FALSE))</f>
        <v>#REF!</v>
      </c>
      <c r="BH4" s="13" t="e">
        <f>IF(BG4="","",COUNTIF(AX:AX,BF4))</f>
        <v>#REF!</v>
      </c>
      <c r="BI4" s="13" t="e">
        <f>IF($BF$2="","",1)</f>
        <v>#REF!</v>
      </c>
      <c r="BK4" s="13" t="e">
        <f>IF(BM4="","",CONCATENATE($BK$2,"-",BM4))</f>
        <v>#REF!</v>
      </c>
      <c r="BL4" s="19" t="e">
        <f>IF(BK4="","",VLOOKUP(BK4,$AY$1:$BA$500,3,FALSE))</f>
        <v>#REF!</v>
      </c>
      <c r="BM4" s="13" t="e">
        <f>IF(BL2="","",1)</f>
        <v>#REF!</v>
      </c>
      <c r="BO4" s="241" t="s">
        <v>360</v>
      </c>
      <c r="BP4" s="241" t="s">
        <v>1175</v>
      </c>
      <c r="BX4" s="219">
        <v>901487</v>
      </c>
      <c r="BY4" s="41" t="s">
        <v>1709</v>
      </c>
      <c r="BZ4" s="41" t="s">
        <v>1205</v>
      </c>
      <c r="CA4" s="46" t="s">
        <v>1732</v>
      </c>
      <c r="CB4" s="19"/>
      <c r="CC4" s="46" t="s">
        <v>1720</v>
      </c>
      <c r="CD4" s="221">
        <f t="shared" si="15"/>
        <v>901487</v>
      </c>
      <c r="CF4" s="17" t="s">
        <v>1692</v>
      </c>
      <c r="CH4" s="180" t="s">
        <v>943</v>
      </c>
      <c r="CI4" s="19">
        <v>3800</v>
      </c>
      <c r="CJ4" s="227" t="s">
        <v>1276</v>
      </c>
      <c r="CK4" t="s">
        <v>226</v>
      </c>
      <c r="CL4" s="232" t="s">
        <v>1663</v>
      </c>
      <c r="CM4" s="69">
        <v>2500</v>
      </c>
      <c r="CN4" s="68" t="s">
        <v>1662</v>
      </c>
      <c r="CO4" s="69">
        <v>2</v>
      </c>
      <c r="CP4" s="70">
        <f t="shared" ref="CP4:CP14" si="16">CM4-CQ4-CR4</f>
        <v>2000</v>
      </c>
      <c r="CQ4" s="70">
        <f t="shared" ref="CQ4:CQ15" si="17">TRUNC((CM4*VLOOKUP(CO4,$CO$22:$CR$26,3,FALSE)),0)</f>
        <v>400</v>
      </c>
      <c r="CR4" s="70">
        <f t="shared" ref="CR4:CR15" si="18">TRUNC((CM4*VLOOKUP(CO4,$CO$22:$CR$26,4,FALSE)),0)</f>
        <v>100</v>
      </c>
      <c r="CS4" s="181" t="s">
        <v>1690</v>
      </c>
      <c r="CX4" s="6" t="s">
        <v>285</v>
      </c>
      <c r="CZ4" s="172" t="s">
        <v>332</v>
      </c>
      <c r="DB4" s="172" t="s">
        <v>346</v>
      </c>
      <c r="DD4" s="172" t="s">
        <v>317</v>
      </c>
      <c r="DF4" s="172" t="s">
        <v>326</v>
      </c>
      <c r="DH4" s="172" t="s">
        <v>371</v>
      </c>
      <c r="DJ4" s="172" t="s">
        <v>328</v>
      </c>
      <c r="DL4" s="172" t="s">
        <v>403</v>
      </c>
      <c r="DN4" s="172" t="s">
        <v>642</v>
      </c>
      <c r="DP4" s="172" t="s">
        <v>272</v>
      </c>
      <c r="DR4" s="172" t="s">
        <v>411</v>
      </c>
      <c r="DT4" s="172" t="s">
        <v>487</v>
      </c>
      <c r="DV4" s="172" t="s">
        <v>477</v>
      </c>
      <c r="DX4" s="172" t="s">
        <v>364</v>
      </c>
      <c r="DZ4" s="172" t="s">
        <v>381</v>
      </c>
      <c r="EB4" s="172" t="s">
        <v>489</v>
      </c>
      <c r="ED4" s="172" t="s">
        <v>527</v>
      </c>
    </row>
    <row r="5" spans="1:136">
      <c r="A5" s="154" t="s">
        <v>31</v>
      </c>
      <c r="B5" s="54" t="s">
        <v>1283</v>
      </c>
      <c r="C5" s="54" t="s">
        <v>32</v>
      </c>
      <c r="D5" s="57" t="s">
        <v>1284</v>
      </c>
      <c r="E5" s="55">
        <v>33556</v>
      </c>
      <c r="F5" s="56" t="s">
        <v>1280</v>
      </c>
      <c r="G5" s="56" t="s">
        <v>1280</v>
      </c>
      <c r="H5" s="54" t="s">
        <v>1285</v>
      </c>
      <c r="I5" s="55">
        <v>45649</v>
      </c>
      <c r="J5" s="54" t="s">
        <v>24</v>
      </c>
      <c r="K5" s="54" t="s">
        <v>25</v>
      </c>
      <c r="L5" s="54" t="s">
        <v>26</v>
      </c>
      <c r="M5" s="158" t="s">
        <v>27</v>
      </c>
      <c r="O5" s="169">
        <v>3</v>
      </c>
      <c r="P5" s="6" t="s">
        <v>195</v>
      </c>
      <c r="Q5" s="6" t="s">
        <v>196</v>
      </c>
      <c r="R5" s="170">
        <f t="shared" si="10"/>
        <v>3</v>
      </c>
      <c r="T5" s="120"/>
      <c r="U5" s="6"/>
      <c r="V5" s="170" t="str">
        <f>IF(T5="",".",T5)</f>
        <v>.</v>
      </c>
      <c r="X5" s="169">
        <v>10</v>
      </c>
      <c r="Y5" s="6" t="s">
        <v>240</v>
      </c>
      <c r="Z5" s="6" t="s">
        <v>241</v>
      </c>
      <c r="AA5" s="170">
        <f t="shared" si="11"/>
        <v>10</v>
      </c>
      <c r="AC5" s="169" t="s">
        <v>242</v>
      </c>
      <c r="AD5" s="7">
        <v>2</v>
      </c>
      <c r="AE5" s="6" t="s">
        <v>243</v>
      </c>
      <c r="AF5" s="7"/>
      <c r="AG5" s="7">
        <v>12</v>
      </c>
      <c r="AH5" s="6" t="s">
        <v>244</v>
      </c>
      <c r="AI5" s="9">
        <f t="shared" si="12"/>
        <v>2</v>
      </c>
      <c r="AJ5" s="170" t="str">
        <f t="shared" si="0"/>
        <v>2.12</v>
      </c>
      <c r="AL5" s="191">
        <v>4</v>
      </c>
      <c r="AM5" s="12" t="s">
        <v>808</v>
      </c>
      <c r="AN5" s="192">
        <f t="shared" si="13"/>
        <v>4</v>
      </c>
      <c r="AP5" s="191">
        <v>1</v>
      </c>
      <c r="AQ5" s="11" t="str">
        <f t="shared" si="1"/>
        <v>1.4</v>
      </c>
      <c r="AR5" s="11">
        <f t="shared" si="2"/>
        <v>4</v>
      </c>
      <c r="AS5" s="12" t="s">
        <v>809</v>
      </c>
      <c r="AT5" s="13" t="str">
        <f t="shared" si="3"/>
        <v>1.4</v>
      </c>
      <c r="AU5" s="200">
        <f t="shared" si="4"/>
        <v>1</v>
      </c>
      <c r="AW5" s="207">
        <v>1</v>
      </c>
      <c r="AX5" s="14" t="s">
        <v>301</v>
      </c>
      <c r="AY5" s="14" t="str">
        <f t="shared" si="5"/>
        <v>1.2-1</v>
      </c>
      <c r="AZ5" s="14">
        <f t="shared" si="6"/>
        <v>1</v>
      </c>
      <c r="BA5" s="15" t="s">
        <v>810</v>
      </c>
      <c r="BB5" s="14" t="str">
        <f t="shared" si="7"/>
        <v>1.2-1</v>
      </c>
      <c r="BC5" s="14" t="str">
        <f t="shared" si="8"/>
        <v>1.2</v>
      </c>
      <c r="BD5" s="208">
        <f t="shared" si="9"/>
        <v>1</v>
      </c>
      <c r="BF5" s="13" t="e">
        <f t="shared" ref="BF5:BF23" si="19">IF(BI5="","",CONCATENATE($BF$2,".",BI5))</f>
        <v>#REF!</v>
      </c>
      <c r="BG5" s="20" t="e">
        <f t="shared" ref="BG5:BG23" si="20">IF(BF5="","",VLOOKUP(BF5,$AQ$1:$AS$67,3,FALSE))</f>
        <v>#REF!</v>
      </c>
      <c r="BH5" s="13" t="e">
        <f t="shared" ref="BH5:BH23" si="21">IF(BG5="","",COUNTIF(AX:AX,BF5))</f>
        <v>#REF!</v>
      </c>
      <c r="BI5" s="13" t="e">
        <f>IF(BI4="","",IF((BI4+1)&gt;$BH$2,"",BI4+1))</f>
        <v>#REF!</v>
      </c>
      <c r="BK5" s="13" t="e">
        <f t="shared" ref="BK5:BK44" si="22">IF(BM5="","",CONCATENATE($BK$2,"-",BM5))</f>
        <v>#REF!</v>
      </c>
      <c r="BL5" s="19" t="e">
        <f t="shared" ref="BL5:BL44" si="23">IF(BK5="","",VLOOKUP(BK5,$AY$1:$BA$500,3,FALSE))</f>
        <v>#REF!</v>
      </c>
      <c r="BM5" s="13" t="e">
        <f>IF(BM4="","",IF((BM4+1)&gt;$BM$1,"",BM4+1))</f>
        <v>#REF!</v>
      </c>
      <c r="BO5" s="241" t="s">
        <v>440</v>
      </c>
      <c r="BP5" s="241" t="s">
        <v>1176</v>
      </c>
      <c r="BX5" s="219">
        <v>566305</v>
      </c>
      <c r="BY5" s="41" t="s">
        <v>1706</v>
      </c>
      <c r="BZ5" s="41" t="s">
        <v>1205</v>
      </c>
      <c r="CA5" s="46" t="s">
        <v>1734</v>
      </c>
      <c r="CB5" s="19"/>
      <c r="CC5" s="46" t="s">
        <v>1715</v>
      </c>
      <c r="CD5" s="221">
        <f t="shared" si="15"/>
        <v>566305</v>
      </c>
      <c r="CF5" s="17" t="s">
        <v>1734</v>
      </c>
      <c r="CH5" s="180" t="s">
        <v>1246</v>
      </c>
      <c r="CI5" s="19">
        <v>3200</v>
      </c>
      <c r="CJ5" s="228" t="s">
        <v>1610</v>
      </c>
      <c r="CK5" t="s">
        <v>226</v>
      </c>
      <c r="CL5" s="232" t="s">
        <v>1475</v>
      </c>
      <c r="CM5" s="69">
        <v>2700</v>
      </c>
      <c r="CN5" s="68" t="s">
        <v>1664</v>
      </c>
      <c r="CO5" s="69">
        <v>2</v>
      </c>
      <c r="CP5" s="70">
        <f t="shared" si="16"/>
        <v>2160</v>
      </c>
      <c r="CQ5" s="70">
        <f t="shared" si="17"/>
        <v>432</v>
      </c>
      <c r="CR5" s="70">
        <f t="shared" si="18"/>
        <v>108</v>
      </c>
      <c r="CS5" s="181" t="s">
        <v>1650</v>
      </c>
      <c r="CX5" s="172" t="s">
        <v>289</v>
      </c>
      <c r="CZ5" s="172" t="s">
        <v>356</v>
      </c>
      <c r="DB5" s="172" t="s">
        <v>367</v>
      </c>
      <c r="DD5" s="172" t="s">
        <v>253</v>
      </c>
      <c r="DF5" s="172" t="s">
        <v>344</v>
      </c>
      <c r="DH5" s="172" t="s">
        <v>427</v>
      </c>
      <c r="DJ5" s="6" t="s">
        <v>338</v>
      </c>
      <c r="DL5" s="172" t="s">
        <v>432</v>
      </c>
      <c r="DN5" s="172" t="s">
        <v>655</v>
      </c>
      <c r="DP5" s="172" t="s">
        <v>441</v>
      </c>
      <c r="DR5" s="172" t="s">
        <v>597</v>
      </c>
      <c r="DT5" s="172" t="s">
        <v>583</v>
      </c>
      <c r="DV5" s="172" t="s">
        <v>546</v>
      </c>
      <c r="DX5" s="172" t="s">
        <v>373</v>
      </c>
      <c r="DZ5" s="172" t="s">
        <v>387</v>
      </c>
      <c r="EB5" s="172" t="s">
        <v>493</v>
      </c>
    </row>
    <row r="6" spans="1:136">
      <c r="A6" s="154" t="s">
        <v>33</v>
      </c>
      <c r="B6" s="54" t="s">
        <v>1286</v>
      </c>
      <c r="C6" s="54" t="s">
        <v>34</v>
      </c>
      <c r="D6" s="57" t="s">
        <v>1287</v>
      </c>
      <c r="E6" s="55" t="s">
        <v>1288</v>
      </c>
      <c r="F6" s="56" t="s">
        <v>1280</v>
      </c>
      <c r="G6" s="56" t="s">
        <v>1280</v>
      </c>
      <c r="H6" s="54"/>
      <c r="I6" s="55" t="s">
        <v>1289</v>
      </c>
      <c r="J6" s="54" t="s">
        <v>24</v>
      </c>
      <c r="K6" s="54" t="s">
        <v>25</v>
      </c>
      <c r="L6" s="54" t="s">
        <v>26</v>
      </c>
      <c r="M6" s="158" t="s">
        <v>27</v>
      </c>
      <c r="O6" s="169">
        <v>4</v>
      </c>
      <c r="P6" s="6" t="s">
        <v>197</v>
      </c>
      <c r="Q6" s="6" t="s">
        <v>198</v>
      </c>
      <c r="R6" s="170">
        <f t="shared" si="10"/>
        <v>4</v>
      </c>
      <c r="T6" s="177"/>
      <c r="U6" s="172"/>
      <c r="V6" s="173" t="str">
        <f>IF(T6="",".",T6)</f>
        <v>.</v>
      </c>
      <c r="X6" s="169">
        <v>13</v>
      </c>
      <c r="Y6" s="6" t="s">
        <v>245</v>
      </c>
      <c r="Z6" s="6" t="s">
        <v>246</v>
      </c>
      <c r="AA6" s="170">
        <f t="shared" si="11"/>
        <v>13</v>
      </c>
      <c r="AC6" s="169" t="s">
        <v>247</v>
      </c>
      <c r="AD6" s="7">
        <v>5</v>
      </c>
      <c r="AE6" s="6" t="s">
        <v>248</v>
      </c>
      <c r="AF6" s="7"/>
      <c r="AG6" s="7">
        <v>18</v>
      </c>
      <c r="AH6" s="6" t="s">
        <v>249</v>
      </c>
      <c r="AI6" s="9">
        <f t="shared" si="12"/>
        <v>5</v>
      </c>
      <c r="AJ6" s="170" t="str">
        <f t="shared" si="0"/>
        <v>5.18</v>
      </c>
      <c r="AL6" s="191">
        <v>5</v>
      </c>
      <c r="AM6" s="12" t="s">
        <v>812</v>
      </c>
      <c r="AN6" s="192">
        <f t="shared" si="13"/>
        <v>5</v>
      </c>
      <c r="AP6" s="191">
        <v>1</v>
      </c>
      <c r="AQ6" s="11" t="str">
        <f t="shared" si="1"/>
        <v>1.5</v>
      </c>
      <c r="AR6" s="11">
        <f t="shared" si="2"/>
        <v>5</v>
      </c>
      <c r="AS6" s="12" t="s">
        <v>813</v>
      </c>
      <c r="AT6" s="13" t="str">
        <f t="shared" si="3"/>
        <v>1.5</v>
      </c>
      <c r="AU6" s="200">
        <f t="shared" si="4"/>
        <v>1</v>
      </c>
      <c r="AW6" s="207">
        <v>1</v>
      </c>
      <c r="AX6" s="14" t="s">
        <v>301</v>
      </c>
      <c r="AY6" s="14" t="str">
        <f t="shared" si="5"/>
        <v>1.2-2</v>
      </c>
      <c r="AZ6" s="14">
        <f t="shared" si="6"/>
        <v>2</v>
      </c>
      <c r="BA6" s="15" t="s">
        <v>814</v>
      </c>
      <c r="BB6" s="14" t="str">
        <f t="shared" si="7"/>
        <v>1.2-2</v>
      </c>
      <c r="BC6" s="14" t="str">
        <f t="shared" si="8"/>
        <v>1.2</v>
      </c>
      <c r="BD6" s="208">
        <f t="shared" si="9"/>
        <v>1</v>
      </c>
      <c r="BF6" s="13" t="e">
        <f t="shared" si="19"/>
        <v>#REF!</v>
      </c>
      <c r="BG6" s="20" t="e">
        <f t="shared" si="20"/>
        <v>#REF!</v>
      </c>
      <c r="BH6" s="13" t="e">
        <f t="shared" si="21"/>
        <v>#REF!</v>
      </c>
      <c r="BI6" s="13" t="e">
        <f t="shared" ref="BI6:BI23" si="24">IF(BI5="","",IF((BI5+1)&gt;$BH$2,"",BI5+1))</f>
        <v>#REF!</v>
      </c>
      <c r="BK6" s="13" t="e">
        <f t="shared" si="22"/>
        <v>#REF!</v>
      </c>
      <c r="BL6" s="19" t="e">
        <f t="shared" si="23"/>
        <v>#REF!</v>
      </c>
      <c r="BM6" s="13" t="e">
        <f t="shared" ref="BM6:BM44" si="25">IF(BM5="","",IF((BM5+1)&gt;$BM$1,"",BM5+1))</f>
        <v>#REF!</v>
      </c>
      <c r="BO6" s="241" t="s">
        <v>512</v>
      </c>
      <c r="BP6" s="241" t="s">
        <v>1177</v>
      </c>
      <c r="BX6" s="219">
        <v>3426520</v>
      </c>
      <c r="BY6" s="41" t="s">
        <v>1707</v>
      </c>
      <c r="BZ6" s="41" t="s">
        <v>1205</v>
      </c>
      <c r="CA6" s="46" t="s">
        <v>1734</v>
      </c>
      <c r="CB6" s="19"/>
      <c r="CC6" s="46" t="s">
        <v>1717</v>
      </c>
      <c r="CD6" s="221">
        <f t="shared" si="15"/>
        <v>3426520</v>
      </c>
      <c r="CF6" s="17" t="s">
        <v>1732</v>
      </c>
      <c r="CH6" s="180" t="s">
        <v>916</v>
      </c>
      <c r="CI6" s="19">
        <v>4700</v>
      </c>
      <c r="CJ6" s="228" t="s">
        <v>1611</v>
      </c>
      <c r="CK6" t="s">
        <v>226</v>
      </c>
      <c r="CL6" s="232" t="s">
        <v>1665</v>
      </c>
      <c r="CM6" s="69">
        <v>2700</v>
      </c>
      <c r="CN6" s="68" t="s">
        <v>1664</v>
      </c>
      <c r="CO6" s="69">
        <v>2</v>
      </c>
      <c r="CP6" s="70">
        <f t="shared" si="16"/>
        <v>2160</v>
      </c>
      <c r="CQ6" s="70">
        <f t="shared" si="17"/>
        <v>432</v>
      </c>
      <c r="CR6" s="70">
        <f t="shared" si="18"/>
        <v>108</v>
      </c>
      <c r="CS6" s="181" t="s">
        <v>1650</v>
      </c>
      <c r="CX6" s="172" t="s">
        <v>320</v>
      </c>
      <c r="CZ6" s="6" t="s">
        <v>417</v>
      </c>
      <c r="DB6" s="6" t="s">
        <v>377</v>
      </c>
      <c r="DD6" s="172" t="s">
        <v>385</v>
      </c>
      <c r="DF6" s="172" t="s">
        <v>396</v>
      </c>
      <c r="DH6" s="172" t="s">
        <v>434</v>
      </c>
      <c r="DJ6" s="172" t="s">
        <v>340</v>
      </c>
      <c r="DL6" s="172" t="s">
        <v>453</v>
      </c>
      <c r="DN6" s="172" t="s">
        <v>659</v>
      </c>
      <c r="DP6" s="172" t="s">
        <v>513</v>
      </c>
      <c r="DT6" s="172" t="s">
        <v>787</v>
      </c>
      <c r="DV6" s="172" t="s">
        <v>599</v>
      </c>
      <c r="DX6" s="172" t="s">
        <v>400</v>
      </c>
      <c r="DZ6" s="172" t="s">
        <v>437</v>
      </c>
      <c r="EB6" s="172" t="s">
        <v>558</v>
      </c>
    </row>
    <row r="7" spans="1:136">
      <c r="A7" s="154" t="s">
        <v>35</v>
      </c>
      <c r="B7" s="54" t="s">
        <v>1290</v>
      </c>
      <c r="C7" s="54" t="s">
        <v>36</v>
      </c>
      <c r="D7" s="57" t="s">
        <v>1291</v>
      </c>
      <c r="E7" s="55">
        <v>36390</v>
      </c>
      <c r="F7" s="56" t="s">
        <v>1280</v>
      </c>
      <c r="G7" s="56" t="s">
        <v>1280</v>
      </c>
      <c r="H7" s="54" t="s">
        <v>1292</v>
      </c>
      <c r="I7" s="55">
        <v>45672</v>
      </c>
      <c r="J7" s="54" t="s">
        <v>24</v>
      </c>
      <c r="K7" s="54" t="s">
        <v>25</v>
      </c>
      <c r="L7" s="54" t="s">
        <v>26</v>
      </c>
      <c r="M7" s="158" t="s">
        <v>27</v>
      </c>
      <c r="O7" s="169">
        <v>5</v>
      </c>
      <c r="P7" s="6" t="s">
        <v>199</v>
      </c>
      <c r="Q7" s="6" t="s">
        <v>200</v>
      </c>
      <c r="R7" s="170">
        <f t="shared" si="10"/>
        <v>5</v>
      </c>
      <c r="T7" s="120"/>
      <c r="U7" s="6"/>
      <c r="V7" s="170" t="str">
        <f t="shared" ref="V7:V17" si="26">IF(T7="",".",T7)</f>
        <v>.</v>
      </c>
      <c r="X7" s="169">
        <v>16</v>
      </c>
      <c r="Y7" s="6" t="s">
        <v>250</v>
      </c>
      <c r="Z7" s="6" t="s">
        <v>251</v>
      </c>
      <c r="AA7" s="170">
        <f t="shared" si="11"/>
        <v>16</v>
      </c>
      <c r="AC7" s="169" t="s">
        <v>252</v>
      </c>
      <c r="AD7" s="7">
        <v>6</v>
      </c>
      <c r="AE7" s="6" t="s">
        <v>253</v>
      </c>
      <c r="AF7" s="7"/>
      <c r="AG7" s="7">
        <v>11</v>
      </c>
      <c r="AH7" s="6" t="s">
        <v>254</v>
      </c>
      <c r="AI7" s="9">
        <f t="shared" si="12"/>
        <v>6</v>
      </c>
      <c r="AJ7" s="170" t="str">
        <f t="shared" si="0"/>
        <v>6.11</v>
      </c>
      <c r="AL7" s="191">
        <v>6</v>
      </c>
      <c r="AM7" s="12" t="s">
        <v>815</v>
      </c>
      <c r="AN7" s="192">
        <f t="shared" si="13"/>
        <v>6</v>
      </c>
      <c r="AP7" s="191">
        <v>1</v>
      </c>
      <c r="AQ7" s="11" t="str">
        <f t="shared" si="1"/>
        <v>1.6</v>
      </c>
      <c r="AR7" s="11">
        <f t="shared" si="2"/>
        <v>6</v>
      </c>
      <c r="AS7" s="12" t="s">
        <v>816</v>
      </c>
      <c r="AT7" s="13" t="str">
        <f t="shared" si="3"/>
        <v>1.6</v>
      </c>
      <c r="AU7" s="200">
        <f t="shared" si="4"/>
        <v>1</v>
      </c>
      <c r="AW7" s="207">
        <v>1</v>
      </c>
      <c r="AX7" s="14" t="s">
        <v>301</v>
      </c>
      <c r="AY7" s="14" t="str">
        <f t="shared" si="5"/>
        <v>1.2-3</v>
      </c>
      <c r="AZ7" s="14">
        <f t="shared" si="6"/>
        <v>3</v>
      </c>
      <c r="BA7" s="15" t="s">
        <v>817</v>
      </c>
      <c r="BB7" s="14" t="str">
        <f t="shared" si="7"/>
        <v>1.2-3</v>
      </c>
      <c r="BC7" s="14" t="str">
        <f t="shared" si="8"/>
        <v>1.2</v>
      </c>
      <c r="BD7" s="208">
        <f t="shared" si="9"/>
        <v>1</v>
      </c>
      <c r="BF7" s="13" t="e">
        <f t="shared" si="19"/>
        <v>#REF!</v>
      </c>
      <c r="BG7" s="20" t="e">
        <f t="shared" si="20"/>
        <v>#REF!</v>
      </c>
      <c r="BH7" s="13" t="e">
        <f t="shared" si="21"/>
        <v>#REF!</v>
      </c>
      <c r="BI7" s="13" t="e">
        <f t="shared" si="24"/>
        <v>#REF!</v>
      </c>
      <c r="BK7" s="13" t="e">
        <f t="shared" si="22"/>
        <v>#REF!</v>
      </c>
      <c r="BL7" s="19" t="e">
        <f t="shared" si="23"/>
        <v>#REF!</v>
      </c>
      <c r="BM7" s="13" t="e">
        <f t="shared" si="25"/>
        <v>#REF!</v>
      </c>
      <c r="BO7" s="241" t="s">
        <v>624</v>
      </c>
      <c r="BP7" s="241" t="s">
        <v>1178</v>
      </c>
      <c r="BX7" s="219"/>
      <c r="BY7" s="331" t="s">
        <v>1972</v>
      </c>
      <c r="BZ7" s="41" t="s">
        <v>1973</v>
      </c>
      <c r="CA7" s="46" t="s">
        <v>1736</v>
      </c>
      <c r="CB7" s="19"/>
      <c r="CC7" s="46" t="s">
        <v>1719</v>
      </c>
      <c r="CD7" s="221">
        <f t="shared" si="15"/>
        <v>0</v>
      </c>
      <c r="CF7" s="17" t="s">
        <v>1732</v>
      </c>
      <c r="CH7" s="180" t="s">
        <v>1247</v>
      </c>
      <c r="CI7" s="19">
        <v>2800</v>
      </c>
      <c r="CJ7" s="228" t="s">
        <v>1612</v>
      </c>
      <c r="CK7" t="s">
        <v>226</v>
      </c>
      <c r="CL7" s="232" t="s">
        <v>1666</v>
      </c>
      <c r="CM7" s="71">
        <v>2700</v>
      </c>
      <c r="CN7" s="72" t="s">
        <v>1667</v>
      </c>
      <c r="CO7" s="73">
        <v>2</v>
      </c>
      <c r="CP7" s="74">
        <f t="shared" si="16"/>
        <v>2160</v>
      </c>
      <c r="CQ7" s="74">
        <f t="shared" si="17"/>
        <v>432</v>
      </c>
      <c r="CR7" s="74">
        <f t="shared" si="18"/>
        <v>108</v>
      </c>
      <c r="CS7" s="181" t="s">
        <v>1650</v>
      </c>
      <c r="CX7" s="172" t="s">
        <v>342</v>
      </c>
      <c r="CZ7" s="172" t="s">
        <v>419</v>
      </c>
      <c r="DB7" s="172" t="s">
        <v>379</v>
      </c>
      <c r="DD7" s="172" t="s">
        <v>425</v>
      </c>
      <c r="DF7" s="172" t="s">
        <v>491</v>
      </c>
      <c r="DH7" s="172" t="s">
        <v>443</v>
      </c>
      <c r="DJ7" s="172" t="s">
        <v>348</v>
      </c>
      <c r="DL7" s="172" t="s">
        <v>467</v>
      </c>
      <c r="DN7" s="172" t="s">
        <v>673</v>
      </c>
      <c r="DP7" s="172" t="s">
        <v>577</v>
      </c>
      <c r="DV7" s="6" t="s">
        <v>714</v>
      </c>
      <c r="DX7" s="172" t="s">
        <v>423</v>
      </c>
      <c r="DZ7" s="172" t="s">
        <v>447</v>
      </c>
      <c r="EB7" s="172" t="s">
        <v>614</v>
      </c>
    </row>
    <row r="8" spans="1:136">
      <c r="A8" s="154" t="s">
        <v>37</v>
      </c>
      <c r="B8" s="54" t="s">
        <v>1293</v>
      </c>
      <c r="C8" s="54" t="s">
        <v>38</v>
      </c>
      <c r="D8" s="57" t="s">
        <v>1294</v>
      </c>
      <c r="E8" s="55">
        <v>33772</v>
      </c>
      <c r="F8" s="56" t="s">
        <v>1280</v>
      </c>
      <c r="G8" s="56" t="s">
        <v>1280</v>
      </c>
      <c r="H8" s="58" t="s">
        <v>39</v>
      </c>
      <c r="I8" s="55">
        <v>45678</v>
      </c>
      <c r="J8" s="54" t="s">
        <v>24</v>
      </c>
      <c r="K8" s="54" t="s">
        <v>25</v>
      </c>
      <c r="L8" s="54" t="s">
        <v>26</v>
      </c>
      <c r="M8" s="158" t="s">
        <v>27</v>
      </c>
      <c r="O8" s="169">
        <v>6</v>
      </c>
      <c r="P8" s="6" t="s">
        <v>201</v>
      </c>
      <c r="Q8" s="6" t="s">
        <v>202</v>
      </c>
      <c r="R8" s="170">
        <f t="shared" si="10"/>
        <v>6</v>
      </c>
      <c r="T8" s="177"/>
      <c r="U8" s="172"/>
      <c r="V8" s="178" t="str">
        <f t="shared" si="26"/>
        <v>.</v>
      </c>
      <c r="X8" s="169">
        <v>5</v>
      </c>
      <c r="Y8" s="6" t="s">
        <v>248</v>
      </c>
      <c r="Z8" s="6" t="s">
        <v>255</v>
      </c>
      <c r="AA8" s="170">
        <f t="shared" si="11"/>
        <v>5</v>
      </c>
      <c r="AC8" s="169" t="s">
        <v>256</v>
      </c>
      <c r="AD8" s="7">
        <v>6</v>
      </c>
      <c r="AE8" s="6" t="s">
        <v>253</v>
      </c>
      <c r="AF8" s="7"/>
      <c r="AG8" s="7">
        <v>2</v>
      </c>
      <c r="AH8" s="6" t="s">
        <v>257</v>
      </c>
      <c r="AI8" s="9">
        <f t="shared" si="12"/>
        <v>6</v>
      </c>
      <c r="AJ8" s="170" t="str">
        <f t="shared" si="0"/>
        <v>6.2</v>
      </c>
      <c r="AL8" s="120">
        <v>7</v>
      </c>
      <c r="AM8" s="6" t="s">
        <v>818</v>
      </c>
      <c r="AN8" s="192">
        <f t="shared" si="13"/>
        <v>7</v>
      </c>
      <c r="AP8" s="199">
        <v>1</v>
      </c>
      <c r="AQ8" s="11" t="str">
        <f t="shared" si="1"/>
        <v>1.7</v>
      </c>
      <c r="AR8" s="11">
        <f t="shared" si="2"/>
        <v>7</v>
      </c>
      <c r="AS8" s="6" t="s">
        <v>818</v>
      </c>
      <c r="AT8" s="13" t="str">
        <f t="shared" si="3"/>
        <v>1.7</v>
      </c>
      <c r="AU8" s="200">
        <f t="shared" si="4"/>
        <v>1</v>
      </c>
      <c r="AW8" s="207">
        <v>1</v>
      </c>
      <c r="AX8" s="14" t="s">
        <v>301</v>
      </c>
      <c r="AY8" s="14" t="str">
        <f t="shared" si="5"/>
        <v>1.2-4</v>
      </c>
      <c r="AZ8" s="14">
        <f t="shared" si="6"/>
        <v>4</v>
      </c>
      <c r="BA8" s="15" t="s">
        <v>819</v>
      </c>
      <c r="BB8" s="14" t="str">
        <f t="shared" si="7"/>
        <v>1.2-4</v>
      </c>
      <c r="BC8" s="14" t="str">
        <f t="shared" si="8"/>
        <v>1.2</v>
      </c>
      <c r="BD8" s="208">
        <f t="shared" si="9"/>
        <v>1</v>
      </c>
      <c r="BF8" s="13" t="e">
        <f t="shared" si="19"/>
        <v>#REF!</v>
      </c>
      <c r="BG8" s="20" t="e">
        <f t="shared" si="20"/>
        <v>#REF!</v>
      </c>
      <c r="BH8" s="13" t="e">
        <f t="shared" si="21"/>
        <v>#REF!</v>
      </c>
      <c r="BI8" s="13" t="e">
        <f t="shared" si="24"/>
        <v>#REF!</v>
      </c>
      <c r="BK8" s="13" t="e">
        <f t="shared" si="22"/>
        <v>#REF!</v>
      </c>
      <c r="BL8" s="19" t="e">
        <f t="shared" si="23"/>
        <v>#REF!</v>
      </c>
      <c r="BM8" s="13" t="e">
        <f t="shared" si="25"/>
        <v>#REF!</v>
      </c>
      <c r="BO8" s="241" t="s">
        <v>649</v>
      </c>
      <c r="BP8" s="241" t="s">
        <v>1179</v>
      </c>
      <c r="BX8" s="219">
        <v>1796362</v>
      </c>
      <c r="BY8" s="41" t="s">
        <v>1704</v>
      </c>
      <c r="BZ8" s="41" t="s">
        <v>1205</v>
      </c>
      <c r="CA8" s="46" t="s">
        <v>1733</v>
      </c>
      <c r="CB8" s="19"/>
      <c r="CC8" s="46" t="s">
        <v>1713</v>
      </c>
      <c r="CD8" s="221">
        <f t="shared" si="15"/>
        <v>1796362</v>
      </c>
      <c r="CF8" s="17" t="s">
        <v>1733</v>
      </c>
      <c r="CH8" s="180" t="s">
        <v>1248</v>
      </c>
      <c r="CI8" s="19">
        <v>3000</v>
      </c>
      <c r="CJ8" s="228" t="s">
        <v>1613</v>
      </c>
      <c r="CK8" t="s">
        <v>226</v>
      </c>
      <c r="CL8" s="232" t="s">
        <v>1668</v>
      </c>
      <c r="CM8" s="71">
        <v>2700</v>
      </c>
      <c r="CN8" s="72" t="s">
        <v>1669</v>
      </c>
      <c r="CO8" s="73">
        <v>2</v>
      </c>
      <c r="CP8" s="74">
        <f t="shared" si="16"/>
        <v>2160</v>
      </c>
      <c r="CQ8" s="74">
        <f t="shared" si="17"/>
        <v>432</v>
      </c>
      <c r="CR8" s="74">
        <f t="shared" si="18"/>
        <v>108</v>
      </c>
      <c r="CS8" s="181" t="s">
        <v>1650</v>
      </c>
      <c r="CX8" s="172" t="s">
        <v>391</v>
      </c>
      <c r="CZ8" s="172" t="s">
        <v>429</v>
      </c>
      <c r="DB8" s="172" t="s">
        <v>383</v>
      </c>
      <c r="DD8" s="172" t="s">
        <v>520</v>
      </c>
      <c r="DF8" s="172" t="s">
        <v>539</v>
      </c>
      <c r="DH8" s="172" t="s">
        <v>451</v>
      </c>
      <c r="DJ8" s="172" t="s">
        <v>352</v>
      </c>
      <c r="DL8" s="172" t="s">
        <v>471</v>
      </c>
      <c r="DN8" s="172" t="s">
        <v>678</v>
      </c>
      <c r="DP8" s="172" t="s">
        <v>618</v>
      </c>
      <c r="DV8" s="172" t="s">
        <v>716</v>
      </c>
      <c r="DX8" s="172" t="s">
        <v>445</v>
      </c>
      <c r="DZ8" s="172" t="s">
        <v>459</v>
      </c>
      <c r="EB8" s="172" t="s">
        <v>724</v>
      </c>
    </row>
    <row r="9" spans="1:136">
      <c r="A9" s="154" t="s">
        <v>40</v>
      </c>
      <c r="B9" s="54" t="s">
        <v>1295</v>
      </c>
      <c r="C9" s="54" t="s">
        <v>41</v>
      </c>
      <c r="D9" s="57" t="s">
        <v>1296</v>
      </c>
      <c r="E9" s="55">
        <v>39454</v>
      </c>
      <c r="F9" s="56" t="s">
        <v>1280</v>
      </c>
      <c r="G9" s="56" t="s">
        <v>1280</v>
      </c>
      <c r="H9" s="54" t="s">
        <v>1297</v>
      </c>
      <c r="I9" s="55">
        <v>45470</v>
      </c>
      <c r="J9" s="54" t="s">
        <v>24</v>
      </c>
      <c r="K9" s="54" t="s">
        <v>25</v>
      </c>
      <c r="L9" s="54" t="s">
        <v>26</v>
      </c>
      <c r="M9" s="158" t="s">
        <v>27</v>
      </c>
      <c r="O9" s="169">
        <v>7</v>
      </c>
      <c r="P9" s="6" t="s">
        <v>203</v>
      </c>
      <c r="Q9" s="6" t="s">
        <v>204</v>
      </c>
      <c r="R9" s="170">
        <f t="shared" si="10"/>
        <v>7</v>
      </c>
      <c r="T9" s="120"/>
      <c r="U9" s="6"/>
      <c r="V9" s="170" t="str">
        <f t="shared" si="26"/>
        <v>.</v>
      </c>
      <c r="X9" s="169">
        <v>6</v>
      </c>
      <c r="Y9" s="6" t="s">
        <v>253</v>
      </c>
      <c r="Z9" s="6" t="s">
        <v>258</v>
      </c>
      <c r="AA9" s="170">
        <f t="shared" si="11"/>
        <v>6</v>
      </c>
      <c r="AC9" s="169" t="s">
        <v>259</v>
      </c>
      <c r="AD9" s="7">
        <v>9</v>
      </c>
      <c r="AE9" s="6" t="s">
        <v>260</v>
      </c>
      <c r="AF9" s="7"/>
      <c r="AG9" s="7">
        <v>2</v>
      </c>
      <c r="AH9" s="6" t="s">
        <v>261</v>
      </c>
      <c r="AI9" s="9">
        <f t="shared" si="12"/>
        <v>9</v>
      </c>
      <c r="AJ9" s="170" t="str">
        <f t="shared" si="0"/>
        <v>9.2</v>
      </c>
      <c r="AL9" s="191">
        <v>8</v>
      </c>
      <c r="AM9" s="6" t="s">
        <v>820</v>
      </c>
      <c r="AN9" s="192">
        <f t="shared" si="13"/>
        <v>8</v>
      </c>
      <c r="AP9" s="199">
        <v>1</v>
      </c>
      <c r="AQ9" s="11" t="str">
        <f t="shared" si="1"/>
        <v>1.8</v>
      </c>
      <c r="AR9" s="11">
        <f t="shared" si="2"/>
        <v>8</v>
      </c>
      <c r="AS9" s="6" t="s">
        <v>820</v>
      </c>
      <c r="AT9" s="13" t="str">
        <f t="shared" si="3"/>
        <v>1.8</v>
      </c>
      <c r="AU9" s="200">
        <f t="shared" si="4"/>
        <v>1</v>
      </c>
      <c r="AW9" s="207">
        <v>1</v>
      </c>
      <c r="AX9" s="14" t="s">
        <v>301</v>
      </c>
      <c r="AY9" s="14" t="str">
        <f t="shared" si="5"/>
        <v>1.2-5</v>
      </c>
      <c r="AZ9" s="14">
        <f t="shared" si="6"/>
        <v>5</v>
      </c>
      <c r="BA9" s="15" t="s">
        <v>821</v>
      </c>
      <c r="BB9" s="14" t="str">
        <f t="shared" si="7"/>
        <v>1.2-5</v>
      </c>
      <c r="BC9" s="14" t="str">
        <f t="shared" si="8"/>
        <v>1.2</v>
      </c>
      <c r="BD9" s="208">
        <f t="shared" si="9"/>
        <v>1</v>
      </c>
      <c r="BF9" s="13" t="e">
        <f t="shared" si="19"/>
        <v>#REF!</v>
      </c>
      <c r="BG9" s="20" t="e">
        <f t="shared" si="20"/>
        <v>#REF!</v>
      </c>
      <c r="BH9" s="13" t="e">
        <f t="shared" si="21"/>
        <v>#REF!</v>
      </c>
      <c r="BI9" s="13" t="e">
        <f t="shared" si="24"/>
        <v>#REF!</v>
      </c>
      <c r="BK9" s="13" t="e">
        <f t="shared" si="22"/>
        <v>#REF!</v>
      </c>
      <c r="BL9" s="19" t="e">
        <f t="shared" si="23"/>
        <v>#REF!</v>
      </c>
      <c r="BM9" s="13" t="e">
        <f t="shared" si="25"/>
        <v>#REF!</v>
      </c>
      <c r="BO9" s="242">
        <v>2</v>
      </c>
      <c r="BP9" s="242" t="s">
        <v>827</v>
      </c>
      <c r="BX9" s="219">
        <v>599770</v>
      </c>
      <c r="BY9" s="41" t="s">
        <v>1705</v>
      </c>
      <c r="BZ9" s="41" t="s">
        <v>1205</v>
      </c>
      <c r="CA9" s="46" t="s">
        <v>1734</v>
      </c>
      <c r="CB9" s="19"/>
      <c r="CC9" s="46" t="s">
        <v>1714</v>
      </c>
      <c r="CD9" s="221">
        <f t="shared" si="15"/>
        <v>599770</v>
      </c>
      <c r="CF9" s="17" t="s">
        <v>1737</v>
      </c>
      <c r="CH9" s="180" t="s">
        <v>1249</v>
      </c>
      <c r="CI9" s="19">
        <v>3200</v>
      </c>
      <c r="CJ9" s="228" t="s">
        <v>1614</v>
      </c>
      <c r="CK9" t="s">
        <v>226</v>
      </c>
      <c r="CL9" s="232" t="s">
        <v>1670</v>
      </c>
      <c r="CM9" s="69">
        <v>100</v>
      </c>
      <c r="CN9" s="68" t="s">
        <v>1671</v>
      </c>
      <c r="CO9" s="69">
        <v>3</v>
      </c>
      <c r="CP9" s="70">
        <f t="shared" si="16"/>
        <v>80</v>
      </c>
      <c r="CQ9" s="70">
        <f t="shared" si="17"/>
        <v>14</v>
      </c>
      <c r="CR9" s="70">
        <f t="shared" si="18"/>
        <v>6</v>
      </c>
      <c r="CS9" s="181" t="s">
        <v>1651</v>
      </c>
      <c r="CX9" s="172" t="s">
        <v>398</v>
      </c>
      <c r="CZ9" s="172" t="s">
        <v>457</v>
      </c>
      <c r="DB9" s="172" t="s">
        <v>475</v>
      </c>
      <c r="DD9" s="172" t="s">
        <v>648</v>
      </c>
      <c r="DF9" s="172" t="s">
        <v>260</v>
      </c>
      <c r="DH9" s="172" t="s">
        <v>501</v>
      </c>
      <c r="DJ9" s="172" t="s">
        <v>362</v>
      </c>
      <c r="DL9" s="172" t="s">
        <v>499</v>
      </c>
      <c r="DN9" s="172" t="s">
        <v>686</v>
      </c>
      <c r="DP9" s="172" t="s">
        <v>625</v>
      </c>
      <c r="DV9" s="172" t="s">
        <v>735</v>
      </c>
      <c r="DX9" s="172" t="s">
        <v>463</v>
      </c>
      <c r="DZ9" s="172" t="s">
        <v>485</v>
      </c>
      <c r="EB9" s="172" t="s">
        <v>739</v>
      </c>
    </row>
    <row r="10" spans="1:136">
      <c r="A10" s="154" t="s">
        <v>1298</v>
      </c>
      <c r="B10" s="54" t="s">
        <v>1299</v>
      </c>
      <c r="C10" s="54" t="s">
        <v>43</v>
      </c>
      <c r="D10" s="57" t="s">
        <v>1300</v>
      </c>
      <c r="E10" s="55">
        <v>39190</v>
      </c>
      <c r="F10" s="56" t="s">
        <v>1280</v>
      </c>
      <c r="G10" s="56" t="s">
        <v>1280</v>
      </c>
      <c r="H10" s="54" t="s">
        <v>1301</v>
      </c>
      <c r="I10" s="55">
        <v>45474</v>
      </c>
      <c r="J10" s="54" t="s">
        <v>24</v>
      </c>
      <c r="K10" s="54" t="s">
        <v>25</v>
      </c>
      <c r="L10" s="54" t="s">
        <v>26</v>
      </c>
      <c r="M10" s="158" t="s">
        <v>27</v>
      </c>
      <c r="O10" s="169">
        <v>8</v>
      </c>
      <c r="P10" s="6" t="s">
        <v>205</v>
      </c>
      <c r="Q10" s="6" t="s">
        <v>206</v>
      </c>
      <c r="R10" s="170">
        <f t="shared" si="10"/>
        <v>8</v>
      </c>
      <c r="T10" s="120"/>
      <c r="U10" s="6"/>
      <c r="V10" s="170" t="str">
        <f t="shared" si="26"/>
        <v>.</v>
      </c>
      <c r="X10" s="169">
        <v>14</v>
      </c>
      <c r="Y10" s="6" t="s">
        <v>262</v>
      </c>
      <c r="Z10" s="6" t="s">
        <v>263</v>
      </c>
      <c r="AA10" s="170">
        <f t="shared" si="11"/>
        <v>14</v>
      </c>
      <c r="AC10" s="169" t="s">
        <v>264</v>
      </c>
      <c r="AD10" s="7">
        <v>12</v>
      </c>
      <c r="AE10" s="6" t="s">
        <v>265</v>
      </c>
      <c r="AF10" s="7"/>
      <c r="AG10" s="7">
        <v>2</v>
      </c>
      <c r="AH10" s="6" t="s">
        <v>266</v>
      </c>
      <c r="AI10" s="9">
        <f t="shared" si="12"/>
        <v>12</v>
      </c>
      <c r="AJ10" s="170" t="str">
        <f t="shared" si="0"/>
        <v>12.2</v>
      </c>
      <c r="AL10" s="191"/>
      <c r="AM10" s="12"/>
      <c r="AN10" s="192" t="str">
        <f t="shared" si="13"/>
        <v/>
      </c>
      <c r="AP10" s="191">
        <v>2</v>
      </c>
      <c r="AQ10" s="11" t="str">
        <f t="shared" si="1"/>
        <v>2.1</v>
      </c>
      <c r="AR10" s="11">
        <f t="shared" si="2"/>
        <v>1</v>
      </c>
      <c r="AS10" s="12" t="s">
        <v>822</v>
      </c>
      <c r="AT10" s="13" t="str">
        <f t="shared" si="3"/>
        <v>2.1</v>
      </c>
      <c r="AU10" s="200">
        <f t="shared" si="4"/>
        <v>2</v>
      </c>
      <c r="AW10" s="207">
        <v>1</v>
      </c>
      <c r="AX10" s="14" t="s">
        <v>440</v>
      </c>
      <c r="AY10" s="14" t="str">
        <f t="shared" si="5"/>
        <v>1.3-1</v>
      </c>
      <c r="AZ10" s="14">
        <f t="shared" si="6"/>
        <v>1</v>
      </c>
      <c r="BA10" s="15" t="s">
        <v>823</v>
      </c>
      <c r="BB10" s="14" t="str">
        <f t="shared" si="7"/>
        <v>1.3-1</v>
      </c>
      <c r="BC10" s="14" t="str">
        <f t="shared" si="8"/>
        <v>1.3</v>
      </c>
      <c r="BD10" s="208">
        <f t="shared" si="9"/>
        <v>1</v>
      </c>
      <c r="BF10" s="13" t="e">
        <f t="shared" si="19"/>
        <v>#REF!</v>
      </c>
      <c r="BG10" s="20" t="e">
        <f t="shared" si="20"/>
        <v>#REF!</v>
      </c>
      <c r="BH10" s="13" t="e">
        <f t="shared" si="21"/>
        <v>#REF!</v>
      </c>
      <c r="BI10" s="13" t="e">
        <f t="shared" si="24"/>
        <v>#REF!</v>
      </c>
      <c r="BK10" s="13" t="e">
        <f t="shared" si="22"/>
        <v>#REF!</v>
      </c>
      <c r="BL10" s="19" t="e">
        <f t="shared" si="23"/>
        <v>#REF!</v>
      </c>
      <c r="BM10" s="13" t="e">
        <f t="shared" si="25"/>
        <v>#REF!</v>
      </c>
      <c r="BO10" s="241" t="s">
        <v>662</v>
      </c>
      <c r="BP10" s="241" t="s">
        <v>830</v>
      </c>
      <c r="BX10" s="219">
        <v>688970</v>
      </c>
      <c r="BY10" s="41" t="s">
        <v>1708</v>
      </c>
      <c r="BZ10" s="41" t="s">
        <v>1205</v>
      </c>
      <c r="CA10" s="46" t="s">
        <v>1737</v>
      </c>
      <c r="CB10" s="19"/>
      <c r="CC10" s="46" t="s">
        <v>1718</v>
      </c>
      <c r="CD10" s="221">
        <f t="shared" si="15"/>
        <v>688970</v>
      </c>
      <c r="CF10" s="17" t="s">
        <v>1736</v>
      </c>
      <c r="CH10" s="180" t="s">
        <v>1250</v>
      </c>
      <c r="CI10" s="19">
        <v>3200</v>
      </c>
      <c r="CJ10" s="228" t="s">
        <v>1619</v>
      </c>
      <c r="CK10" t="s">
        <v>226</v>
      </c>
      <c r="CL10" s="232" t="s">
        <v>1672</v>
      </c>
      <c r="CM10" s="69">
        <v>360</v>
      </c>
      <c r="CN10" s="68" t="s">
        <v>1673</v>
      </c>
      <c r="CO10" s="69">
        <v>3</v>
      </c>
      <c r="CP10" s="70">
        <f t="shared" si="16"/>
        <v>289</v>
      </c>
      <c r="CQ10" s="70">
        <f t="shared" si="17"/>
        <v>50</v>
      </c>
      <c r="CR10" s="70">
        <f t="shared" si="18"/>
        <v>21</v>
      </c>
      <c r="CS10" s="181" t="s">
        <v>1652</v>
      </c>
      <c r="CX10" s="172" t="s">
        <v>449</v>
      </c>
      <c r="CZ10" s="6" t="s">
        <v>503</v>
      </c>
      <c r="DB10" s="172" t="s">
        <v>495</v>
      </c>
      <c r="DD10" s="172" t="s">
        <v>698</v>
      </c>
      <c r="DF10" s="172" t="s">
        <v>590</v>
      </c>
      <c r="DH10" s="172" t="s">
        <v>529</v>
      </c>
      <c r="DJ10" s="172" t="s">
        <v>389</v>
      </c>
      <c r="DL10" s="172" t="s">
        <v>507</v>
      </c>
      <c r="DN10" s="172" t="s">
        <v>730</v>
      </c>
      <c r="DP10" s="172" t="s">
        <v>650</v>
      </c>
      <c r="DX10" s="172" t="s">
        <v>469</v>
      </c>
      <c r="DZ10" s="172" t="s">
        <v>515</v>
      </c>
      <c r="EB10" s="172" t="s">
        <v>753</v>
      </c>
    </row>
    <row r="11" spans="1:136">
      <c r="A11" s="154" t="s">
        <v>1302</v>
      </c>
      <c r="B11" s="54" t="s">
        <v>1303</v>
      </c>
      <c r="C11" s="54" t="s">
        <v>44</v>
      </c>
      <c r="D11" s="57" t="s">
        <v>1304</v>
      </c>
      <c r="E11" s="55">
        <v>21997</v>
      </c>
      <c r="F11" s="56" t="s">
        <v>1280</v>
      </c>
      <c r="G11" s="56" t="s">
        <v>1280</v>
      </c>
      <c r="H11" s="54" t="s">
        <v>1305</v>
      </c>
      <c r="I11" s="55">
        <v>45637</v>
      </c>
      <c r="J11" s="54" t="s">
        <v>24</v>
      </c>
      <c r="K11" s="54" t="s">
        <v>25</v>
      </c>
      <c r="L11" s="54" t="s">
        <v>26</v>
      </c>
      <c r="M11" s="158" t="s">
        <v>27</v>
      </c>
      <c r="O11" s="169">
        <v>9</v>
      </c>
      <c r="P11" s="6" t="s">
        <v>207</v>
      </c>
      <c r="Q11" s="6" t="s">
        <v>208</v>
      </c>
      <c r="R11" s="170">
        <f t="shared" si="10"/>
        <v>9</v>
      </c>
      <c r="T11" s="120"/>
      <c r="U11" s="6"/>
      <c r="V11" s="170" t="str">
        <f t="shared" si="26"/>
        <v>.</v>
      </c>
      <c r="X11" s="169">
        <v>11</v>
      </c>
      <c r="Y11" s="6" t="s">
        <v>267</v>
      </c>
      <c r="Z11" s="6" t="s">
        <v>268</v>
      </c>
      <c r="AA11" s="170">
        <f t="shared" si="11"/>
        <v>11</v>
      </c>
      <c r="AC11" s="169" t="s">
        <v>269</v>
      </c>
      <c r="AD11" s="7">
        <v>7</v>
      </c>
      <c r="AE11" s="6" t="s">
        <v>270</v>
      </c>
      <c r="AF11" s="7"/>
      <c r="AG11" s="7">
        <v>25</v>
      </c>
      <c r="AH11" s="6" t="s">
        <v>271</v>
      </c>
      <c r="AI11" s="9">
        <f t="shared" si="12"/>
        <v>7</v>
      </c>
      <c r="AJ11" s="170" t="str">
        <f t="shared" si="0"/>
        <v>7.25</v>
      </c>
      <c r="AL11" s="193"/>
      <c r="AM11" s="194" t="s">
        <v>824</v>
      </c>
      <c r="AN11" s="195" t="str">
        <f t="shared" si="13"/>
        <v/>
      </c>
      <c r="AP11" s="191">
        <v>2</v>
      </c>
      <c r="AQ11" s="11" t="str">
        <f t="shared" si="1"/>
        <v>2.2</v>
      </c>
      <c r="AR11" s="11">
        <f t="shared" si="2"/>
        <v>2</v>
      </c>
      <c r="AS11" s="12" t="s">
        <v>825</v>
      </c>
      <c r="AT11" s="13" t="str">
        <f t="shared" si="3"/>
        <v>2.2</v>
      </c>
      <c r="AU11" s="200">
        <f t="shared" si="4"/>
        <v>2</v>
      </c>
      <c r="AW11" s="207">
        <v>1</v>
      </c>
      <c r="AX11" s="14" t="s">
        <v>440</v>
      </c>
      <c r="AY11" s="14" t="str">
        <f t="shared" si="5"/>
        <v>1.3-2</v>
      </c>
      <c r="AZ11" s="14">
        <f t="shared" si="6"/>
        <v>2</v>
      </c>
      <c r="BA11" s="15" t="s">
        <v>826</v>
      </c>
      <c r="BB11" s="14" t="str">
        <f t="shared" si="7"/>
        <v>1.3-2</v>
      </c>
      <c r="BC11" s="14" t="str">
        <f t="shared" si="8"/>
        <v>1.3</v>
      </c>
      <c r="BD11" s="208">
        <f t="shared" si="9"/>
        <v>1</v>
      </c>
      <c r="BF11" s="13" t="e">
        <f t="shared" si="19"/>
        <v>#REF!</v>
      </c>
      <c r="BG11" s="20" t="e">
        <f t="shared" si="20"/>
        <v>#REF!</v>
      </c>
      <c r="BH11" s="13" t="e">
        <f t="shared" si="21"/>
        <v>#REF!</v>
      </c>
      <c r="BI11" s="13" t="e">
        <f t="shared" si="24"/>
        <v>#REF!</v>
      </c>
      <c r="BK11" s="13" t="e">
        <f t="shared" si="22"/>
        <v>#REF!</v>
      </c>
      <c r="BL11" s="19" t="e">
        <f t="shared" si="23"/>
        <v>#REF!</v>
      </c>
      <c r="BM11" s="13" t="e">
        <f t="shared" si="25"/>
        <v>#REF!</v>
      </c>
      <c r="BO11" s="241" t="s">
        <v>277</v>
      </c>
      <c r="BP11" s="241" t="s">
        <v>833</v>
      </c>
      <c r="BX11" s="219">
        <v>1528526</v>
      </c>
      <c r="BY11" s="41" t="s">
        <v>1207</v>
      </c>
      <c r="BZ11" s="41" t="s">
        <v>1205</v>
      </c>
      <c r="CA11" s="46" t="s">
        <v>1734</v>
      </c>
      <c r="CB11" s="19"/>
      <c r="CC11" s="46" t="s">
        <v>1716</v>
      </c>
      <c r="CD11" s="221">
        <f t="shared" si="15"/>
        <v>1528526</v>
      </c>
      <c r="CF11" s="17" t="s">
        <v>1735</v>
      </c>
      <c r="CH11" s="180" t="s">
        <v>895</v>
      </c>
      <c r="CI11" s="19">
        <v>3200</v>
      </c>
      <c r="CJ11" s="228" t="s">
        <v>1618</v>
      </c>
      <c r="CK11" t="s">
        <v>226</v>
      </c>
      <c r="CL11" s="232" t="s">
        <v>1674</v>
      </c>
      <c r="CM11" s="71">
        <v>9000</v>
      </c>
      <c r="CN11" s="72" t="s">
        <v>1675</v>
      </c>
      <c r="CO11" s="73">
        <v>4</v>
      </c>
      <c r="CP11" s="74">
        <f t="shared" si="16"/>
        <v>7200</v>
      </c>
      <c r="CQ11" s="74">
        <f t="shared" si="17"/>
        <v>1260</v>
      </c>
      <c r="CR11" s="74">
        <f t="shared" si="18"/>
        <v>540</v>
      </c>
      <c r="CS11" s="181" t="s">
        <v>1652</v>
      </c>
      <c r="CX11" s="172" t="s">
        <v>455</v>
      </c>
      <c r="CZ11" s="172" t="s">
        <v>505</v>
      </c>
      <c r="DB11" s="172" t="s">
        <v>525</v>
      </c>
      <c r="DD11" s="172" t="s">
        <v>771</v>
      </c>
      <c r="DF11" s="6" t="s">
        <v>601</v>
      </c>
      <c r="DH11" s="172" t="s">
        <v>579</v>
      </c>
      <c r="DJ11" s="172" t="s">
        <v>394</v>
      </c>
      <c r="DL11" s="172" t="s">
        <v>518</v>
      </c>
      <c r="DN11" s="172" t="s">
        <v>749</v>
      </c>
      <c r="DP11" s="172" t="s">
        <v>690</v>
      </c>
      <c r="DX11" s="172" t="s">
        <v>479</v>
      </c>
      <c r="DZ11" s="6" t="s">
        <v>533</v>
      </c>
      <c r="EB11" s="172" t="s">
        <v>761</v>
      </c>
    </row>
    <row r="12" spans="1:136">
      <c r="A12" s="154" t="s">
        <v>45</v>
      </c>
      <c r="B12" s="54" t="s">
        <v>1306</v>
      </c>
      <c r="C12" s="54" t="s">
        <v>49</v>
      </c>
      <c r="D12" s="57" t="s">
        <v>1307</v>
      </c>
      <c r="E12" s="55">
        <v>39080</v>
      </c>
      <c r="F12" s="56" t="s">
        <v>1280</v>
      </c>
      <c r="G12" s="56" t="s">
        <v>1280</v>
      </c>
      <c r="H12" s="54" t="s">
        <v>1308</v>
      </c>
      <c r="I12" s="55">
        <v>45419</v>
      </c>
      <c r="J12" s="54" t="s">
        <v>24</v>
      </c>
      <c r="K12" s="54" t="s">
        <v>25</v>
      </c>
      <c r="L12" s="54" t="s">
        <v>26</v>
      </c>
      <c r="M12" s="158" t="s">
        <v>27</v>
      </c>
      <c r="O12" s="169">
        <v>10</v>
      </c>
      <c r="P12" s="6" t="s">
        <v>209</v>
      </c>
      <c r="Q12" s="6" t="s">
        <v>210</v>
      </c>
      <c r="R12" s="170">
        <f t="shared" si="10"/>
        <v>10</v>
      </c>
      <c r="T12" s="120"/>
      <c r="U12" s="6"/>
      <c r="V12" s="170" t="str">
        <f t="shared" si="26"/>
        <v>.</v>
      </c>
      <c r="X12" s="169">
        <v>1</v>
      </c>
      <c r="Y12" s="6" t="s">
        <v>272</v>
      </c>
      <c r="Z12" s="6" t="s">
        <v>273</v>
      </c>
      <c r="AA12" s="170">
        <f t="shared" si="11"/>
        <v>1</v>
      </c>
      <c r="AC12" s="169" t="s">
        <v>274</v>
      </c>
      <c r="AD12" s="7">
        <v>3</v>
      </c>
      <c r="AE12" s="6" t="s">
        <v>238</v>
      </c>
      <c r="AF12" s="7"/>
      <c r="AG12" s="7">
        <v>2</v>
      </c>
      <c r="AH12" s="6" t="s">
        <v>275</v>
      </c>
      <c r="AI12" s="9">
        <f t="shared" si="12"/>
        <v>3</v>
      </c>
      <c r="AJ12" s="170" t="str">
        <f t="shared" si="0"/>
        <v>3.2</v>
      </c>
      <c r="AP12" s="191">
        <v>2</v>
      </c>
      <c r="AQ12" s="11" t="str">
        <f t="shared" si="1"/>
        <v>2.3</v>
      </c>
      <c r="AR12" s="11">
        <f t="shared" si="2"/>
        <v>3</v>
      </c>
      <c r="AS12" s="12" t="s">
        <v>828</v>
      </c>
      <c r="AT12" s="13" t="str">
        <f t="shared" si="3"/>
        <v>2.3</v>
      </c>
      <c r="AU12" s="200">
        <f t="shared" si="4"/>
        <v>2</v>
      </c>
      <c r="AW12" s="207">
        <v>1</v>
      </c>
      <c r="AX12" s="14" t="s">
        <v>440</v>
      </c>
      <c r="AY12" s="14" t="str">
        <f t="shared" si="5"/>
        <v>1.3-3</v>
      </c>
      <c r="AZ12" s="14">
        <f t="shared" si="6"/>
        <v>3</v>
      </c>
      <c r="BA12" s="15" t="s">
        <v>829</v>
      </c>
      <c r="BB12" s="14" t="str">
        <f t="shared" si="7"/>
        <v>1.3-3</v>
      </c>
      <c r="BC12" s="14" t="str">
        <f t="shared" si="8"/>
        <v>1.3</v>
      </c>
      <c r="BD12" s="208">
        <f t="shared" si="9"/>
        <v>1</v>
      </c>
      <c r="BF12" s="13" t="e">
        <f t="shared" si="19"/>
        <v>#REF!</v>
      </c>
      <c r="BG12" s="20" t="e">
        <f t="shared" si="20"/>
        <v>#REF!</v>
      </c>
      <c r="BH12" s="13" t="e">
        <f t="shared" si="21"/>
        <v>#REF!</v>
      </c>
      <c r="BI12" s="13" t="e">
        <f t="shared" si="24"/>
        <v>#REF!</v>
      </c>
      <c r="BK12" s="13" t="e">
        <f t="shared" si="22"/>
        <v>#REF!</v>
      </c>
      <c r="BL12" s="19" t="e">
        <f t="shared" si="23"/>
        <v>#REF!</v>
      </c>
      <c r="BM12" s="13" t="e">
        <f t="shared" si="25"/>
        <v>#REF!</v>
      </c>
      <c r="BO12" s="241" t="s">
        <v>355</v>
      </c>
      <c r="BP12" s="241" t="s">
        <v>836</v>
      </c>
      <c r="BX12" s="46"/>
      <c r="BY12" s="331" t="s">
        <v>1969</v>
      </c>
      <c r="BZ12" s="41" t="s">
        <v>1205</v>
      </c>
      <c r="CA12" s="46" t="s">
        <v>1733</v>
      </c>
      <c r="CB12" s="19"/>
      <c r="CC12" s="46" t="str">
        <f>IF(BY12="","","Ingrese")</f>
        <v>Ingrese</v>
      </c>
      <c r="CD12" s="221">
        <f t="shared" si="15"/>
        <v>0</v>
      </c>
      <c r="CF12" s="17" t="s">
        <v>1712</v>
      </c>
      <c r="CH12" s="180" t="s">
        <v>1251</v>
      </c>
      <c r="CI12" s="19">
        <v>2700</v>
      </c>
      <c r="CJ12" s="228" t="s">
        <v>1617</v>
      </c>
      <c r="CK12" t="s">
        <v>226</v>
      </c>
      <c r="CL12" s="232" t="s">
        <v>1676</v>
      </c>
      <c r="CM12" s="69">
        <v>700</v>
      </c>
      <c r="CN12" s="68" t="s">
        <v>1677</v>
      </c>
      <c r="CO12" s="69">
        <v>4</v>
      </c>
      <c r="CP12" s="70">
        <f t="shared" si="16"/>
        <v>560</v>
      </c>
      <c r="CQ12" s="70">
        <f t="shared" si="17"/>
        <v>98</v>
      </c>
      <c r="CR12" s="70">
        <f t="shared" si="18"/>
        <v>42</v>
      </c>
      <c r="CS12" s="181" t="s">
        <v>1691</v>
      </c>
      <c r="CX12" s="172" t="s">
        <v>483</v>
      </c>
      <c r="CZ12" s="172" t="s">
        <v>560</v>
      </c>
      <c r="DB12" s="6" t="s">
        <v>564</v>
      </c>
      <c r="DD12" s="172" t="s">
        <v>785</v>
      </c>
      <c r="DF12" s="172" t="s">
        <v>603</v>
      </c>
      <c r="DH12" s="172" t="s">
        <v>586</v>
      </c>
      <c r="DJ12" s="172" t="s">
        <v>407</v>
      </c>
      <c r="DL12" s="172" t="s">
        <v>523</v>
      </c>
      <c r="DP12" s="172" t="s">
        <v>763</v>
      </c>
      <c r="DX12" s="172" t="s">
        <v>535</v>
      </c>
      <c r="DZ12" s="172" t="s">
        <v>542</v>
      </c>
      <c r="EB12" s="172" t="s">
        <v>767</v>
      </c>
    </row>
    <row r="13" spans="1:136">
      <c r="A13" s="154" t="s">
        <v>1309</v>
      </c>
      <c r="B13" s="54" t="s">
        <v>1310</v>
      </c>
      <c r="C13" s="54" t="s">
        <v>47</v>
      </c>
      <c r="D13" s="54" t="s">
        <v>1311</v>
      </c>
      <c r="E13" s="55">
        <v>39909</v>
      </c>
      <c r="F13" s="56" t="s">
        <v>1280</v>
      </c>
      <c r="G13" s="56" t="s">
        <v>1280</v>
      </c>
      <c r="H13" s="54" t="s">
        <v>1312</v>
      </c>
      <c r="I13" s="55">
        <v>45628</v>
      </c>
      <c r="J13" s="54" t="s">
        <v>24</v>
      </c>
      <c r="K13" s="54" t="s">
        <v>25</v>
      </c>
      <c r="L13" s="54" t="s">
        <v>26</v>
      </c>
      <c r="M13" s="158" t="s">
        <v>27</v>
      </c>
      <c r="O13" s="169">
        <v>11</v>
      </c>
      <c r="P13" s="6" t="s">
        <v>211</v>
      </c>
      <c r="Q13" s="6" t="s">
        <v>212</v>
      </c>
      <c r="R13" s="170">
        <f t="shared" si="10"/>
        <v>11</v>
      </c>
      <c r="T13" s="120"/>
      <c r="U13" s="6"/>
      <c r="V13" s="170" t="str">
        <f t="shared" si="26"/>
        <v>.</v>
      </c>
      <c r="X13" s="169">
        <v>3</v>
      </c>
      <c r="Y13" s="6" t="s">
        <v>238</v>
      </c>
      <c r="Z13" s="6" t="s">
        <v>276</v>
      </c>
      <c r="AA13" s="170">
        <f t="shared" si="11"/>
        <v>3</v>
      </c>
      <c r="AC13" s="169" t="s">
        <v>277</v>
      </c>
      <c r="AD13" s="7">
        <v>2</v>
      </c>
      <c r="AE13" s="6" t="s">
        <v>243</v>
      </c>
      <c r="AF13" s="7"/>
      <c r="AG13" s="7">
        <v>2</v>
      </c>
      <c r="AH13" s="6" t="s">
        <v>278</v>
      </c>
      <c r="AI13" s="9">
        <f t="shared" si="12"/>
        <v>2</v>
      </c>
      <c r="AJ13" s="170" t="str">
        <f t="shared" si="0"/>
        <v>2.2</v>
      </c>
      <c r="AP13" s="191">
        <v>2</v>
      </c>
      <c r="AQ13" s="11" t="str">
        <f t="shared" si="1"/>
        <v>2.4</v>
      </c>
      <c r="AR13" s="11">
        <f t="shared" si="2"/>
        <v>4</v>
      </c>
      <c r="AS13" s="12" t="s">
        <v>831</v>
      </c>
      <c r="AT13" s="13" t="str">
        <f t="shared" si="3"/>
        <v>2.4</v>
      </c>
      <c r="AU13" s="200">
        <f t="shared" si="4"/>
        <v>2</v>
      </c>
      <c r="AW13" s="207">
        <v>1</v>
      </c>
      <c r="AX13" s="14" t="s">
        <v>440</v>
      </c>
      <c r="AY13" s="14" t="str">
        <f t="shared" si="5"/>
        <v>1.3-4</v>
      </c>
      <c r="AZ13" s="14">
        <f t="shared" si="6"/>
        <v>4</v>
      </c>
      <c r="BA13" s="15" t="s">
        <v>832</v>
      </c>
      <c r="BB13" s="14" t="str">
        <f t="shared" si="7"/>
        <v>1.3-4</v>
      </c>
      <c r="BC13" s="14" t="str">
        <f t="shared" si="8"/>
        <v>1.3</v>
      </c>
      <c r="BD13" s="208">
        <f t="shared" si="9"/>
        <v>1</v>
      </c>
      <c r="BF13" s="13" t="e">
        <f t="shared" si="19"/>
        <v>#REF!</v>
      </c>
      <c r="BG13" s="20" t="e">
        <f t="shared" si="20"/>
        <v>#REF!</v>
      </c>
      <c r="BH13" s="13" t="e">
        <f t="shared" si="21"/>
        <v>#REF!</v>
      </c>
      <c r="BI13" s="13" t="e">
        <f t="shared" si="24"/>
        <v>#REF!</v>
      </c>
      <c r="BK13" s="13" t="e">
        <f t="shared" si="22"/>
        <v>#REF!</v>
      </c>
      <c r="BL13" s="19" t="e">
        <f t="shared" si="23"/>
        <v>#REF!</v>
      </c>
      <c r="BM13" s="13" t="e">
        <f t="shared" si="25"/>
        <v>#REF!</v>
      </c>
      <c r="BO13" s="241" t="s">
        <v>416</v>
      </c>
      <c r="BP13" s="241" t="s">
        <v>839</v>
      </c>
      <c r="BX13" s="46"/>
      <c r="BY13" s="331" t="s">
        <v>1970</v>
      </c>
      <c r="BZ13" s="41" t="s">
        <v>1205</v>
      </c>
      <c r="CA13" s="46" t="s">
        <v>1734</v>
      </c>
      <c r="CB13" s="19"/>
      <c r="CC13" s="46" t="str">
        <f t="shared" ref="CC13:CC18" si="27">IF(BY13="","","Ingrese")</f>
        <v>Ingrese</v>
      </c>
      <c r="CD13" s="221">
        <f t="shared" ref="CD13:CD18" si="28">BX13</f>
        <v>0</v>
      </c>
      <c r="CF13" s="17" t="s">
        <v>1722</v>
      </c>
      <c r="CH13" s="180" t="s">
        <v>1252</v>
      </c>
      <c r="CI13" s="19">
        <v>2800</v>
      </c>
      <c r="CJ13" s="228" t="s">
        <v>1616</v>
      </c>
      <c r="CK13" t="s">
        <v>226</v>
      </c>
      <c r="CL13" s="232" t="s">
        <v>1678</v>
      </c>
      <c r="CM13" s="69">
        <v>700</v>
      </c>
      <c r="CN13" s="68" t="s">
        <v>1679</v>
      </c>
      <c r="CO13" s="69">
        <v>5</v>
      </c>
      <c r="CP13" s="70">
        <f t="shared" si="16"/>
        <v>560</v>
      </c>
      <c r="CQ13" s="70">
        <f t="shared" si="17"/>
        <v>14</v>
      </c>
      <c r="CR13" s="70">
        <f t="shared" si="18"/>
        <v>126</v>
      </c>
      <c r="CS13" s="181" t="s">
        <v>1691</v>
      </c>
      <c r="CX13" s="172" t="s">
        <v>509</v>
      </c>
      <c r="CZ13" s="172" t="s">
        <v>632</v>
      </c>
      <c r="DB13" s="172" t="s">
        <v>566</v>
      </c>
      <c r="DF13" s="172" t="s">
        <v>611</v>
      </c>
      <c r="DH13" s="172" t="s">
        <v>644</v>
      </c>
      <c r="DJ13" s="6" t="s">
        <v>413</v>
      </c>
      <c r="DL13" s="172" t="s">
        <v>562</v>
      </c>
      <c r="DX13" s="172" t="s">
        <v>550</v>
      </c>
      <c r="DZ13" s="172" t="s">
        <v>544</v>
      </c>
      <c r="EB13" s="172" t="s">
        <v>781</v>
      </c>
    </row>
    <row r="14" spans="1:136">
      <c r="A14" s="154" t="s">
        <v>48</v>
      </c>
      <c r="B14" s="54" t="s">
        <v>1313</v>
      </c>
      <c r="C14" s="54" t="s">
        <v>46</v>
      </c>
      <c r="D14" s="57" t="s">
        <v>1314</v>
      </c>
      <c r="E14" s="55">
        <v>33305</v>
      </c>
      <c r="F14" s="56" t="s">
        <v>1280</v>
      </c>
      <c r="G14" s="56" t="s">
        <v>1280</v>
      </c>
      <c r="H14" s="54" t="s">
        <v>1315</v>
      </c>
      <c r="I14" s="55">
        <v>45510</v>
      </c>
      <c r="J14" s="54" t="s">
        <v>24</v>
      </c>
      <c r="K14" s="54" t="s">
        <v>25</v>
      </c>
      <c r="L14" s="54" t="s">
        <v>26</v>
      </c>
      <c r="M14" s="158" t="s">
        <v>27</v>
      </c>
      <c r="O14" s="171">
        <v>12</v>
      </c>
      <c r="P14" s="172" t="s">
        <v>213</v>
      </c>
      <c r="Q14" s="172" t="s">
        <v>214</v>
      </c>
      <c r="R14" s="173">
        <f t="shared" si="10"/>
        <v>12</v>
      </c>
      <c r="T14" s="120"/>
      <c r="U14" s="6"/>
      <c r="V14" s="170" t="str">
        <f t="shared" si="26"/>
        <v>.</v>
      </c>
      <c r="X14" s="169">
        <v>4</v>
      </c>
      <c r="Y14" s="6" t="s">
        <v>279</v>
      </c>
      <c r="Z14" s="6" t="s">
        <v>280</v>
      </c>
      <c r="AA14" s="170">
        <f t="shared" si="11"/>
        <v>4</v>
      </c>
      <c r="AC14" s="169" t="s">
        <v>281</v>
      </c>
      <c r="AD14" s="7">
        <v>11</v>
      </c>
      <c r="AE14" s="6" t="s">
        <v>267</v>
      </c>
      <c r="AF14" s="7"/>
      <c r="AG14" s="7">
        <v>1</v>
      </c>
      <c r="AH14" s="6" t="s">
        <v>282</v>
      </c>
      <c r="AI14" s="9">
        <f t="shared" si="12"/>
        <v>11</v>
      </c>
      <c r="AJ14" s="170" t="str">
        <f t="shared" si="0"/>
        <v>11.1</v>
      </c>
      <c r="AP14" s="191">
        <v>2</v>
      </c>
      <c r="AQ14" s="11" t="str">
        <f t="shared" si="1"/>
        <v>2.5</v>
      </c>
      <c r="AR14" s="11">
        <f t="shared" si="2"/>
        <v>5</v>
      </c>
      <c r="AS14" s="12" t="s">
        <v>834</v>
      </c>
      <c r="AT14" s="13" t="str">
        <f t="shared" si="3"/>
        <v>2.5</v>
      </c>
      <c r="AU14" s="200">
        <f t="shared" si="4"/>
        <v>2</v>
      </c>
      <c r="AW14" s="207">
        <v>1</v>
      </c>
      <c r="AX14" s="14" t="s">
        <v>440</v>
      </c>
      <c r="AY14" s="14" t="str">
        <f t="shared" si="5"/>
        <v>1.3-5</v>
      </c>
      <c r="AZ14" s="14">
        <f t="shared" si="6"/>
        <v>5</v>
      </c>
      <c r="BA14" s="15" t="s">
        <v>835</v>
      </c>
      <c r="BB14" s="14" t="str">
        <f t="shared" si="7"/>
        <v>1.3-5</v>
      </c>
      <c r="BC14" s="14" t="str">
        <f t="shared" si="8"/>
        <v>1.3</v>
      </c>
      <c r="BD14" s="208">
        <f t="shared" si="9"/>
        <v>1</v>
      </c>
      <c r="BF14" s="13" t="e">
        <f t="shared" si="19"/>
        <v>#REF!</v>
      </c>
      <c r="BG14" s="20" t="e">
        <f t="shared" si="20"/>
        <v>#REF!</v>
      </c>
      <c r="BH14" s="13" t="e">
        <f t="shared" si="21"/>
        <v>#REF!</v>
      </c>
      <c r="BI14" s="13" t="e">
        <f t="shared" si="24"/>
        <v>#REF!</v>
      </c>
      <c r="BK14" s="13" t="e">
        <f t="shared" si="22"/>
        <v>#REF!</v>
      </c>
      <c r="BL14" s="19" t="e">
        <f t="shared" si="23"/>
        <v>#REF!</v>
      </c>
      <c r="BM14" s="13" t="e">
        <f t="shared" si="25"/>
        <v>#REF!</v>
      </c>
      <c r="BO14" s="241" t="s">
        <v>456</v>
      </c>
      <c r="BP14" s="241" t="s">
        <v>842</v>
      </c>
      <c r="BX14" s="46"/>
      <c r="BY14" s="331" t="s">
        <v>1971</v>
      </c>
      <c r="BZ14" s="41" t="s">
        <v>1205</v>
      </c>
      <c r="CA14" s="46" t="s">
        <v>1737</v>
      </c>
      <c r="CB14" s="19"/>
      <c r="CC14" s="46" t="str">
        <f t="shared" si="27"/>
        <v>Ingrese</v>
      </c>
      <c r="CD14" s="221">
        <f t="shared" si="28"/>
        <v>0</v>
      </c>
      <c r="CF14" s="17" t="s">
        <v>1725</v>
      </c>
      <c r="CH14" s="180" t="s">
        <v>1253</v>
      </c>
      <c r="CI14" s="19">
        <v>2700</v>
      </c>
      <c r="CJ14" s="228" t="s">
        <v>1615</v>
      </c>
      <c r="CK14" t="s">
        <v>226</v>
      </c>
      <c r="CL14" s="232" t="s">
        <v>1680</v>
      </c>
      <c r="CM14" s="69">
        <v>1200</v>
      </c>
      <c r="CN14" s="68" t="s">
        <v>1681</v>
      </c>
      <c r="CO14" s="69">
        <v>4</v>
      </c>
      <c r="CP14" s="70">
        <f t="shared" si="16"/>
        <v>960</v>
      </c>
      <c r="CQ14" s="70">
        <f t="shared" si="17"/>
        <v>168</v>
      </c>
      <c r="CR14" s="70">
        <f t="shared" si="18"/>
        <v>72</v>
      </c>
      <c r="CS14" s="181" t="s">
        <v>1653</v>
      </c>
      <c r="CX14" s="172" t="s">
        <v>537</v>
      </c>
      <c r="CZ14" s="172" t="s">
        <v>657</v>
      </c>
      <c r="DB14" s="6" t="s">
        <v>605</v>
      </c>
      <c r="DF14" s="172" t="s">
        <v>688</v>
      </c>
      <c r="DH14" s="172" t="s">
        <v>694</v>
      </c>
      <c r="DJ14" s="172" t="s">
        <v>415</v>
      </c>
      <c r="DL14" s="172" t="s">
        <v>570</v>
      </c>
      <c r="DX14" s="172" t="s">
        <v>572</v>
      </c>
      <c r="DZ14" s="172" t="s">
        <v>548</v>
      </c>
    </row>
    <row r="15" spans="1:136">
      <c r="A15" s="154" t="s">
        <v>50</v>
      </c>
      <c r="B15" s="54" t="s">
        <v>1316</v>
      </c>
      <c r="C15" s="54" t="s">
        <v>51</v>
      </c>
      <c r="D15" s="57" t="s">
        <v>1317</v>
      </c>
      <c r="E15" s="55">
        <v>33773</v>
      </c>
      <c r="F15" s="56" t="s">
        <v>1280</v>
      </c>
      <c r="G15" s="56" t="s">
        <v>1280</v>
      </c>
      <c r="H15" s="54" t="s">
        <v>1318</v>
      </c>
      <c r="I15" s="55">
        <v>45603</v>
      </c>
      <c r="J15" s="54" t="s">
        <v>24</v>
      </c>
      <c r="K15" s="54" t="s">
        <v>25</v>
      </c>
      <c r="L15" s="54" t="s">
        <v>26</v>
      </c>
      <c r="M15" s="158" t="s">
        <v>27</v>
      </c>
      <c r="T15" s="120"/>
      <c r="U15" s="6"/>
      <c r="V15" s="170" t="str">
        <f t="shared" si="26"/>
        <v>.</v>
      </c>
      <c r="X15" s="169">
        <v>7</v>
      </c>
      <c r="Y15" s="6" t="s">
        <v>270</v>
      </c>
      <c r="Z15" s="6" t="s">
        <v>283</v>
      </c>
      <c r="AA15" s="170">
        <f t="shared" si="11"/>
        <v>7</v>
      </c>
      <c r="AC15" s="169" t="s">
        <v>284</v>
      </c>
      <c r="AD15" s="7">
        <v>3</v>
      </c>
      <c r="AE15" s="6" t="s">
        <v>238</v>
      </c>
      <c r="AF15" s="7"/>
      <c r="AG15" s="7">
        <v>3</v>
      </c>
      <c r="AH15" s="6" t="s">
        <v>285</v>
      </c>
      <c r="AI15" s="9">
        <f t="shared" si="12"/>
        <v>3</v>
      </c>
      <c r="AJ15" s="170" t="str">
        <f t="shared" si="0"/>
        <v>3.3</v>
      </c>
      <c r="AP15" s="191">
        <v>2</v>
      </c>
      <c r="AQ15" s="11" t="str">
        <f t="shared" si="1"/>
        <v>2.6</v>
      </c>
      <c r="AR15" s="11">
        <f t="shared" si="2"/>
        <v>6</v>
      </c>
      <c r="AS15" s="12" t="s">
        <v>837</v>
      </c>
      <c r="AT15" s="13" t="str">
        <f t="shared" si="3"/>
        <v>2.6</v>
      </c>
      <c r="AU15" s="200">
        <f t="shared" si="4"/>
        <v>2</v>
      </c>
      <c r="AW15" s="207">
        <v>1</v>
      </c>
      <c r="AX15" s="14" t="s">
        <v>440</v>
      </c>
      <c r="AY15" s="14" t="str">
        <f t="shared" si="5"/>
        <v>1.3-6</v>
      </c>
      <c r="AZ15" s="14">
        <f t="shared" si="6"/>
        <v>6</v>
      </c>
      <c r="BA15" s="15" t="s">
        <v>838</v>
      </c>
      <c r="BB15" s="14" t="str">
        <f t="shared" si="7"/>
        <v>1.3-6</v>
      </c>
      <c r="BC15" s="14" t="str">
        <f t="shared" si="8"/>
        <v>1.3</v>
      </c>
      <c r="BD15" s="208">
        <f t="shared" si="9"/>
        <v>1</v>
      </c>
      <c r="BF15" s="13" t="e">
        <f t="shared" si="19"/>
        <v>#REF!</v>
      </c>
      <c r="BG15" s="20" t="e">
        <f t="shared" si="20"/>
        <v>#REF!</v>
      </c>
      <c r="BH15" s="13" t="e">
        <f t="shared" si="21"/>
        <v>#REF!</v>
      </c>
      <c r="BI15" s="13" t="e">
        <f t="shared" si="24"/>
        <v>#REF!</v>
      </c>
      <c r="BK15" s="13" t="e">
        <f t="shared" si="22"/>
        <v>#REF!</v>
      </c>
      <c r="BL15" s="19" t="e">
        <f t="shared" si="23"/>
        <v>#REF!</v>
      </c>
      <c r="BM15" s="13" t="e">
        <f t="shared" si="25"/>
        <v>#REF!</v>
      </c>
      <c r="BO15" s="241" t="s">
        <v>504</v>
      </c>
      <c r="BP15" s="241" t="s">
        <v>845</v>
      </c>
      <c r="BX15" s="46"/>
      <c r="BY15" s="331" t="s">
        <v>1972</v>
      </c>
      <c r="BZ15" s="41" t="s">
        <v>1205</v>
      </c>
      <c r="CA15" s="46" t="s">
        <v>1736</v>
      </c>
      <c r="CB15" s="19"/>
      <c r="CC15" s="46" t="str">
        <f t="shared" si="27"/>
        <v>Ingrese</v>
      </c>
      <c r="CD15" s="221">
        <f t="shared" si="28"/>
        <v>0</v>
      </c>
      <c r="CF15" s="17" t="s">
        <v>1726</v>
      </c>
      <c r="CH15" s="180" t="s">
        <v>1112</v>
      </c>
      <c r="CI15" s="19">
        <v>3000</v>
      </c>
      <c r="CJ15" s="228" t="s">
        <v>1625</v>
      </c>
      <c r="CK15" t="s">
        <v>226</v>
      </c>
      <c r="CL15" s="232" t="s">
        <v>1682</v>
      </c>
      <c r="CM15" s="69">
        <v>1200</v>
      </c>
      <c r="CN15" s="68" t="s">
        <v>1683</v>
      </c>
      <c r="CO15" s="69">
        <v>5</v>
      </c>
      <c r="CP15" s="70">
        <f>CM15-CQ15-CR15</f>
        <v>960</v>
      </c>
      <c r="CQ15" s="70">
        <f t="shared" si="17"/>
        <v>24</v>
      </c>
      <c r="CR15" s="70">
        <f t="shared" si="18"/>
        <v>216</v>
      </c>
      <c r="CS15" s="181" t="s">
        <v>1653</v>
      </c>
      <c r="CX15" s="172" t="s">
        <v>556</v>
      </c>
      <c r="CZ15" s="172" t="s">
        <v>663</v>
      </c>
      <c r="DB15" s="6" t="s">
        <v>607</v>
      </c>
      <c r="DF15" s="172" t="s">
        <v>704</v>
      </c>
      <c r="DH15" s="172" t="s">
        <v>732</v>
      </c>
      <c r="DJ15" s="172" t="s">
        <v>439</v>
      </c>
      <c r="DL15" s="172" t="s">
        <v>621</v>
      </c>
      <c r="DX15" s="172" t="s">
        <v>581</v>
      </c>
      <c r="DZ15" s="6" t="s">
        <v>568</v>
      </c>
    </row>
    <row r="16" spans="1:136">
      <c r="A16" s="154" t="s">
        <v>52</v>
      </c>
      <c r="B16" s="54" t="s">
        <v>1319</v>
      </c>
      <c r="C16" s="54" t="s">
        <v>53</v>
      </c>
      <c r="D16" s="57" t="s">
        <v>1320</v>
      </c>
      <c r="E16" s="55">
        <v>39377</v>
      </c>
      <c r="F16" s="56" t="s">
        <v>1280</v>
      </c>
      <c r="G16" s="56" t="s">
        <v>1280</v>
      </c>
      <c r="H16" s="54" t="s">
        <v>1321</v>
      </c>
      <c r="I16" s="55">
        <v>45636</v>
      </c>
      <c r="J16" s="54" t="s">
        <v>24</v>
      </c>
      <c r="K16" s="54" t="s">
        <v>25</v>
      </c>
      <c r="L16" s="54" t="s">
        <v>26</v>
      </c>
      <c r="M16" s="158" t="s">
        <v>27</v>
      </c>
      <c r="T16" s="120"/>
      <c r="U16" s="6"/>
      <c r="V16" s="170" t="str">
        <f t="shared" si="26"/>
        <v>.</v>
      </c>
      <c r="X16" s="169">
        <v>8</v>
      </c>
      <c r="Y16" s="6" t="s">
        <v>286</v>
      </c>
      <c r="Z16" s="6" t="s">
        <v>287</v>
      </c>
      <c r="AA16" s="170">
        <f t="shared" si="11"/>
        <v>8</v>
      </c>
      <c r="AC16" s="169" t="s">
        <v>288</v>
      </c>
      <c r="AD16" s="7">
        <v>3</v>
      </c>
      <c r="AE16" s="6" t="s">
        <v>238</v>
      </c>
      <c r="AF16" s="7"/>
      <c r="AG16" s="7">
        <v>4</v>
      </c>
      <c r="AH16" s="6" t="s">
        <v>289</v>
      </c>
      <c r="AI16" s="9">
        <f t="shared" si="12"/>
        <v>3</v>
      </c>
      <c r="AJ16" s="170" t="str">
        <f t="shared" si="0"/>
        <v>3.4</v>
      </c>
      <c r="AP16" s="191">
        <v>2</v>
      </c>
      <c r="AQ16" s="11" t="str">
        <f t="shared" si="1"/>
        <v>2.7</v>
      </c>
      <c r="AR16" s="11">
        <f t="shared" si="2"/>
        <v>7</v>
      </c>
      <c r="AS16" s="12" t="s">
        <v>840</v>
      </c>
      <c r="AT16" s="13" t="str">
        <f t="shared" si="3"/>
        <v>2.7</v>
      </c>
      <c r="AU16" s="200">
        <f t="shared" si="4"/>
        <v>2</v>
      </c>
      <c r="AW16" s="207">
        <v>1</v>
      </c>
      <c r="AX16" s="14" t="s">
        <v>440</v>
      </c>
      <c r="AY16" s="14" t="str">
        <f t="shared" si="5"/>
        <v>1.3-7</v>
      </c>
      <c r="AZ16" s="14">
        <f t="shared" si="6"/>
        <v>7</v>
      </c>
      <c r="BA16" s="15" t="s">
        <v>841</v>
      </c>
      <c r="BB16" s="14" t="str">
        <f t="shared" si="7"/>
        <v>1.3-7</v>
      </c>
      <c r="BC16" s="14" t="str">
        <f t="shared" si="8"/>
        <v>1.3</v>
      </c>
      <c r="BD16" s="208">
        <f t="shared" si="9"/>
        <v>1</v>
      </c>
      <c r="BF16" s="13" t="e">
        <f t="shared" si="19"/>
        <v>#REF!</v>
      </c>
      <c r="BG16" s="20" t="e">
        <f t="shared" si="20"/>
        <v>#REF!</v>
      </c>
      <c r="BH16" s="13" t="e">
        <f t="shared" si="21"/>
        <v>#REF!</v>
      </c>
      <c r="BI16" s="13" t="e">
        <f t="shared" si="24"/>
        <v>#REF!</v>
      </c>
      <c r="BK16" s="13" t="e">
        <f t="shared" si="22"/>
        <v>#REF!</v>
      </c>
      <c r="BL16" s="19" t="e">
        <f t="shared" si="23"/>
        <v>#REF!</v>
      </c>
      <c r="BM16" s="13" t="e">
        <f t="shared" si="25"/>
        <v>#REF!</v>
      </c>
      <c r="BO16" s="241" t="s">
        <v>559</v>
      </c>
      <c r="BP16" s="241" t="s">
        <v>848</v>
      </c>
      <c r="BX16" s="46"/>
      <c r="BY16" s="19" t="s">
        <v>1974</v>
      </c>
      <c r="BZ16" s="41"/>
      <c r="CA16" s="46" t="s">
        <v>1732</v>
      </c>
      <c r="CB16" s="19"/>
      <c r="CC16" s="46" t="str">
        <f t="shared" si="27"/>
        <v>Ingrese</v>
      </c>
      <c r="CD16" s="221">
        <f t="shared" si="28"/>
        <v>0</v>
      </c>
      <c r="CF16" s="17" t="s">
        <v>1209</v>
      </c>
      <c r="CH16" s="180" t="s">
        <v>1254</v>
      </c>
      <c r="CI16" s="19">
        <v>3200</v>
      </c>
      <c r="CJ16" s="228" t="s">
        <v>1624</v>
      </c>
      <c r="CK16" t="s">
        <v>226</v>
      </c>
      <c r="CL16" s="232"/>
      <c r="CM16" s="69"/>
      <c r="CN16" s="68"/>
      <c r="CO16" s="68"/>
      <c r="CP16" s="75"/>
      <c r="CQ16" s="75"/>
      <c r="CR16" s="75"/>
      <c r="CS16" s="181"/>
      <c r="CX16" s="172" t="s">
        <v>592</v>
      </c>
      <c r="CZ16" s="172" t="s">
        <v>680</v>
      </c>
      <c r="DB16" s="172" t="s">
        <v>609</v>
      </c>
      <c r="DF16" s="172" t="s">
        <v>751</v>
      </c>
      <c r="DH16" s="172" t="s">
        <v>737</v>
      </c>
      <c r="DJ16" s="172" t="s">
        <v>465</v>
      </c>
      <c r="DL16" s="172" t="s">
        <v>653</v>
      </c>
      <c r="DX16" s="172" t="s">
        <v>667</v>
      </c>
      <c r="DZ16" s="172" t="s">
        <v>595</v>
      </c>
    </row>
    <row r="17" spans="1:130">
      <c r="A17" s="154" t="s">
        <v>1322</v>
      </c>
      <c r="B17" s="54" t="s">
        <v>1323</v>
      </c>
      <c r="C17" s="54" t="s">
        <v>54</v>
      </c>
      <c r="D17" s="57" t="s">
        <v>1324</v>
      </c>
      <c r="E17" s="55">
        <v>37694</v>
      </c>
      <c r="F17" s="56" t="s">
        <v>1280</v>
      </c>
      <c r="G17" s="56" t="s">
        <v>1280</v>
      </c>
      <c r="H17" s="54" t="s">
        <v>1325</v>
      </c>
      <c r="I17" s="55">
        <v>45428</v>
      </c>
      <c r="J17" s="54" t="s">
        <v>24</v>
      </c>
      <c r="K17" s="54" t="s">
        <v>25</v>
      </c>
      <c r="L17" s="54" t="s">
        <v>26</v>
      </c>
      <c r="M17" s="158" t="s">
        <v>27</v>
      </c>
      <c r="T17" s="177"/>
      <c r="U17" s="172"/>
      <c r="V17" s="173" t="str">
        <f t="shared" si="26"/>
        <v>.</v>
      </c>
      <c r="X17" s="169">
        <v>12</v>
      </c>
      <c r="Y17" s="6" t="s">
        <v>265</v>
      </c>
      <c r="Z17" s="6" t="s">
        <v>290</v>
      </c>
      <c r="AA17" s="170">
        <f t="shared" si="11"/>
        <v>12</v>
      </c>
      <c r="AC17" s="169" t="s">
        <v>291</v>
      </c>
      <c r="AD17" s="7">
        <v>8</v>
      </c>
      <c r="AE17" s="6" t="s">
        <v>286</v>
      </c>
      <c r="AF17" s="7"/>
      <c r="AG17" s="7">
        <v>2</v>
      </c>
      <c r="AH17" s="6" t="s">
        <v>292</v>
      </c>
      <c r="AI17" s="9">
        <f t="shared" si="12"/>
        <v>8</v>
      </c>
      <c r="AJ17" s="170" t="str">
        <f t="shared" si="0"/>
        <v>8.2</v>
      </c>
      <c r="AP17" s="191">
        <v>2</v>
      </c>
      <c r="AQ17" s="11" t="str">
        <f t="shared" si="1"/>
        <v>2.8</v>
      </c>
      <c r="AR17" s="11">
        <f t="shared" si="2"/>
        <v>8</v>
      </c>
      <c r="AS17" s="12" t="s">
        <v>843</v>
      </c>
      <c r="AT17" s="13" t="str">
        <f t="shared" si="3"/>
        <v>2.8</v>
      </c>
      <c r="AU17" s="200">
        <f t="shared" si="4"/>
        <v>2</v>
      </c>
      <c r="AW17" s="207">
        <v>1</v>
      </c>
      <c r="AX17" s="14" t="s">
        <v>440</v>
      </c>
      <c r="AY17" s="14" t="str">
        <f t="shared" si="5"/>
        <v>1.3-8</v>
      </c>
      <c r="AZ17" s="14">
        <f t="shared" si="6"/>
        <v>8</v>
      </c>
      <c r="BA17" s="15" t="s">
        <v>844</v>
      </c>
      <c r="BB17" s="14" t="str">
        <f t="shared" si="7"/>
        <v>1.3-8</v>
      </c>
      <c r="BC17" s="14" t="str">
        <f t="shared" si="8"/>
        <v>1.3</v>
      </c>
      <c r="BD17" s="208">
        <f t="shared" si="9"/>
        <v>1</v>
      </c>
      <c r="BF17" s="13" t="e">
        <f t="shared" si="19"/>
        <v>#REF!</v>
      </c>
      <c r="BG17" s="20" t="e">
        <f t="shared" si="20"/>
        <v>#REF!</v>
      </c>
      <c r="BH17" s="13" t="e">
        <f t="shared" si="21"/>
        <v>#REF!</v>
      </c>
      <c r="BI17" s="13" t="e">
        <f t="shared" si="24"/>
        <v>#REF!</v>
      </c>
      <c r="BK17" s="13" t="e">
        <f t="shared" si="22"/>
        <v>#REF!</v>
      </c>
      <c r="BL17" s="19" t="e">
        <f t="shared" si="23"/>
        <v>#REF!</v>
      </c>
      <c r="BM17" s="13" t="e">
        <f t="shared" si="25"/>
        <v>#REF!</v>
      </c>
      <c r="BO17" s="241" t="s">
        <v>630</v>
      </c>
      <c r="BP17" s="241" t="s">
        <v>851</v>
      </c>
      <c r="BX17" s="46"/>
      <c r="BY17" s="19" t="s">
        <v>1975</v>
      </c>
      <c r="BZ17" s="41"/>
      <c r="CA17" s="46" t="s">
        <v>1734</v>
      </c>
      <c r="CB17" s="19"/>
      <c r="CC17" s="46" t="str">
        <f t="shared" si="27"/>
        <v>Ingrese</v>
      </c>
      <c r="CD17" s="221">
        <f t="shared" si="28"/>
        <v>0</v>
      </c>
      <c r="CF17" s="17"/>
      <c r="CH17" s="180" t="s">
        <v>1255</v>
      </c>
      <c r="CI17" s="19">
        <v>3589</v>
      </c>
      <c r="CJ17" s="228" t="s">
        <v>1623</v>
      </c>
      <c r="CK17" t="s">
        <v>226</v>
      </c>
      <c r="CL17" s="232"/>
      <c r="CM17" s="69"/>
      <c r="CN17" s="68"/>
      <c r="CO17" s="68"/>
      <c r="CP17" s="75"/>
      <c r="CQ17" s="75"/>
      <c r="CR17" s="75"/>
      <c r="CS17" s="181"/>
      <c r="CX17" s="172" t="s">
        <v>623</v>
      </c>
      <c r="CZ17" s="172" t="s">
        <v>696</v>
      </c>
      <c r="DB17" s="6" t="s">
        <v>636</v>
      </c>
      <c r="DF17" s="172" t="s">
        <v>765</v>
      </c>
      <c r="DH17" s="172" t="s">
        <v>741</v>
      </c>
      <c r="DJ17" s="172" t="s">
        <v>473</v>
      </c>
      <c r="DL17" s="172" t="s">
        <v>728</v>
      </c>
      <c r="DX17" s="172" t="s">
        <v>702</v>
      </c>
      <c r="DZ17" s="172" t="s">
        <v>616</v>
      </c>
    </row>
    <row r="18" spans="1:130">
      <c r="A18" s="154" t="s">
        <v>1326</v>
      </c>
      <c r="B18" s="54" t="s">
        <v>1327</v>
      </c>
      <c r="C18" s="54" t="s">
        <v>124</v>
      </c>
      <c r="D18" s="57" t="s">
        <v>1328</v>
      </c>
      <c r="E18" s="55">
        <v>39442</v>
      </c>
      <c r="F18" s="56" t="s">
        <v>1280</v>
      </c>
      <c r="G18" s="56" t="s">
        <v>1280</v>
      </c>
      <c r="H18" s="58" t="s">
        <v>1329</v>
      </c>
      <c r="I18" s="55">
        <v>45698</v>
      </c>
      <c r="J18" s="54" t="s">
        <v>24</v>
      </c>
      <c r="K18" s="54" t="s">
        <v>25</v>
      </c>
      <c r="L18" s="54" t="s">
        <v>26</v>
      </c>
      <c r="M18" s="158" t="s">
        <v>27</v>
      </c>
      <c r="X18" s="169">
        <v>9</v>
      </c>
      <c r="Y18" s="6" t="s">
        <v>260</v>
      </c>
      <c r="Z18" s="6" t="s">
        <v>293</v>
      </c>
      <c r="AA18" s="170">
        <f t="shared" si="11"/>
        <v>9</v>
      </c>
      <c r="AC18" s="169" t="s">
        <v>294</v>
      </c>
      <c r="AD18" s="7">
        <v>1</v>
      </c>
      <c r="AE18" s="6" t="s">
        <v>272</v>
      </c>
      <c r="AF18" s="7"/>
      <c r="AG18" s="7">
        <v>8</v>
      </c>
      <c r="AH18" s="6" t="s">
        <v>295</v>
      </c>
      <c r="AI18" s="9">
        <f t="shared" si="12"/>
        <v>1</v>
      </c>
      <c r="AJ18" s="170" t="str">
        <f t="shared" si="0"/>
        <v>1.8</v>
      </c>
      <c r="AP18" s="191">
        <v>2</v>
      </c>
      <c r="AQ18" s="11" t="str">
        <f t="shared" si="1"/>
        <v>2.9</v>
      </c>
      <c r="AR18" s="11">
        <f t="shared" si="2"/>
        <v>9</v>
      </c>
      <c r="AS18" s="12" t="s">
        <v>846</v>
      </c>
      <c r="AT18" s="13" t="str">
        <f t="shared" si="3"/>
        <v>2.9</v>
      </c>
      <c r="AU18" s="200">
        <f t="shared" si="4"/>
        <v>2</v>
      </c>
      <c r="AW18" s="207">
        <v>1</v>
      </c>
      <c r="AX18" s="14" t="s">
        <v>440</v>
      </c>
      <c r="AY18" s="14" t="str">
        <f t="shared" si="5"/>
        <v>1.3-9</v>
      </c>
      <c r="AZ18" s="14">
        <f t="shared" si="6"/>
        <v>9</v>
      </c>
      <c r="BA18" s="15" t="s">
        <v>847</v>
      </c>
      <c r="BB18" s="14" t="str">
        <f t="shared" si="7"/>
        <v>1.3-9</v>
      </c>
      <c r="BC18" s="14" t="str">
        <f t="shared" si="8"/>
        <v>1.3</v>
      </c>
      <c r="BD18" s="208">
        <f t="shared" si="9"/>
        <v>1</v>
      </c>
      <c r="BF18" s="13" t="e">
        <f t="shared" si="19"/>
        <v>#REF!</v>
      </c>
      <c r="BG18" s="20" t="e">
        <f t="shared" si="20"/>
        <v>#REF!</v>
      </c>
      <c r="BH18" s="13" t="e">
        <f t="shared" si="21"/>
        <v>#REF!</v>
      </c>
      <c r="BI18" s="13" t="e">
        <f t="shared" si="24"/>
        <v>#REF!</v>
      </c>
      <c r="BK18" s="13" t="e">
        <f t="shared" si="22"/>
        <v>#REF!</v>
      </c>
      <c r="BL18" s="19" t="e">
        <f t="shared" si="23"/>
        <v>#REF!</v>
      </c>
      <c r="BM18" s="13" t="e">
        <f t="shared" si="25"/>
        <v>#REF!</v>
      </c>
      <c r="BO18" s="241" t="s">
        <v>656</v>
      </c>
      <c r="BP18" s="241" t="s">
        <v>854</v>
      </c>
      <c r="BX18" s="46"/>
      <c r="BY18" s="19" t="s">
        <v>1976</v>
      </c>
      <c r="BZ18" s="41"/>
      <c r="CA18" s="46" t="s">
        <v>1734</v>
      </c>
      <c r="CB18" s="19"/>
      <c r="CC18" s="46" t="str">
        <f t="shared" si="27"/>
        <v>Ingrese</v>
      </c>
      <c r="CD18" s="221">
        <f t="shared" si="28"/>
        <v>0</v>
      </c>
      <c r="CF18" s="17"/>
      <c r="CH18" s="180" t="s">
        <v>1046</v>
      </c>
      <c r="CI18" s="19">
        <v>4000</v>
      </c>
      <c r="CJ18" s="228" t="s">
        <v>1622</v>
      </c>
      <c r="CK18" t="s">
        <v>226</v>
      </c>
      <c r="CL18" s="232"/>
      <c r="CM18" s="69"/>
      <c r="CN18" s="68"/>
      <c r="CO18" s="68"/>
      <c r="CP18" s="75"/>
      <c r="CQ18" s="75"/>
      <c r="CR18" s="75"/>
      <c r="CS18" s="181"/>
      <c r="CX18" s="172" t="s">
        <v>640</v>
      </c>
      <c r="CZ18" s="172" t="s">
        <v>718</v>
      </c>
      <c r="DB18" s="172" t="s">
        <v>638</v>
      </c>
      <c r="DF18" s="172" t="s">
        <v>769</v>
      </c>
      <c r="DJ18" s="172" t="s">
        <v>481</v>
      </c>
      <c r="DL18" s="172" t="s">
        <v>747</v>
      </c>
      <c r="DX18" s="172" t="s">
        <v>744</v>
      </c>
      <c r="DZ18" s="172" t="s">
        <v>629</v>
      </c>
    </row>
    <row r="19" spans="1:130">
      <c r="A19" s="154" t="s">
        <v>55</v>
      </c>
      <c r="B19" s="54" t="s">
        <v>1330</v>
      </c>
      <c r="C19" s="54" t="s">
        <v>56</v>
      </c>
      <c r="D19" s="54" t="s">
        <v>1331</v>
      </c>
      <c r="E19" s="55">
        <v>40128</v>
      </c>
      <c r="F19" s="56" t="s">
        <v>1280</v>
      </c>
      <c r="G19" s="56" t="s">
        <v>1280</v>
      </c>
      <c r="H19" s="54"/>
      <c r="I19" s="55"/>
      <c r="J19" s="54" t="s">
        <v>24</v>
      </c>
      <c r="K19" s="54" t="s">
        <v>25</v>
      </c>
      <c r="L19" s="54" t="s">
        <v>26</v>
      </c>
      <c r="M19" s="158" t="s">
        <v>27</v>
      </c>
      <c r="T19" s="188" t="s">
        <v>188</v>
      </c>
      <c r="U19" s="184" t="s">
        <v>4</v>
      </c>
      <c r="V19" s="188" t="s">
        <v>1894</v>
      </c>
      <c r="X19" s="169">
        <v>15</v>
      </c>
      <c r="Y19" s="6" t="s">
        <v>296</v>
      </c>
      <c r="Z19" s="6" t="s">
        <v>297</v>
      </c>
      <c r="AA19" s="170">
        <f t="shared" si="11"/>
        <v>15</v>
      </c>
      <c r="AC19" s="169" t="s">
        <v>298</v>
      </c>
      <c r="AD19" s="7">
        <v>17</v>
      </c>
      <c r="AE19" s="6" t="s">
        <v>235</v>
      </c>
      <c r="AF19" s="7"/>
      <c r="AG19" s="7">
        <v>3</v>
      </c>
      <c r="AH19" s="6" t="s">
        <v>299</v>
      </c>
      <c r="AI19" s="9">
        <f t="shared" si="12"/>
        <v>17</v>
      </c>
      <c r="AJ19" s="170" t="str">
        <f t="shared" si="0"/>
        <v>17.3</v>
      </c>
      <c r="AP19" s="191">
        <v>2</v>
      </c>
      <c r="AQ19" s="11" t="str">
        <f t="shared" si="1"/>
        <v>2.10</v>
      </c>
      <c r="AR19" s="11">
        <f t="shared" si="2"/>
        <v>10</v>
      </c>
      <c r="AS19" s="12" t="s">
        <v>849</v>
      </c>
      <c r="AT19" s="13" t="str">
        <f t="shared" si="3"/>
        <v>2.10</v>
      </c>
      <c r="AU19" s="200">
        <f t="shared" si="4"/>
        <v>2</v>
      </c>
      <c r="AW19" s="207">
        <v>1</v>
      </c>
      <c r="AX19" s="14" t="s">
        <v>440</v>
      </c>
      <c r="AY19" s="14" t="str">
        <f t="shared" si="5"/>
        <v>1.3-10</v>
      </c>
      <c r="AZ19" s="14">
        <f t="shared" si="6"/>
        <v>10</v>
      </c>
      <c r="BA19" s="15" t="s">
        <v>850</v>
      </c>
      <c r="BB19" s="14" t="str">
        <f t="shared" si="7"/>
        <v>1.3-10</v>
      </c>
      <c r="BC19" s="14" t="str">
        <f t="shared" si="8"/>
        <v>1.3</v>
      </c>
      <c r="BD19" s="208">
        <f t="shared" si="9"/>
        <v>1</v>
      </c>
      <c r="BF19" s="13" t="e">
        <f t="shared" si="19"/>
        <v>#REF!</v>
      </c>
      <c r="BG19" s="20" t="e">
        <f t="shared" si="20"/>
        <v>#REF!</v>
      </c>
      <c r="BH19" s="13" t="e">
        <f t="shared" si="21"/>
        <v>#REF!</v>
      </c>
      <c r="BI19" s="13" t="e">
        <f t="shared" si="24"/>
        <v>#REF!</v>
      </c>
      <c r="BK19" s="13" t="e">
        <f t="shared" si="22"/>
        <v>#REF!</v>
      </c>
      <c r="BL19" s="19" t="e">
        <f t="shared" si="23"/>
        <v>#REF!</v>
      </c>
      <c r="BM19" s="13" t="e">
        <f t="shared" si="25"/>
        <v>#REF!</v>
      </c>
      <c r="BO19" s="241" t="s">
        <v>695</v>
      </c>
      <c r="BP19" s="241" t="s">
        <v>856</v>
      </c>
      <c r="BX19" s="46"/>
      <c r="BY19" s="19" t="s">
        <v>1977</v>
      </c>
      <c r="BZ19" s="46"/>
      <c r="CA19" s="219" t="s">
        <v>1734</v>
      </c>
      <c r="CB19" s="219"/>
      <c r="CC19" s="219"/>
      <c r="CD19" s="219"/>
      <c r="CF19" s="17"/>
      <c r="CH19" s="180" t="s">
        <v>1256</v>
      </c>
      <c r="CI19" s="19">
        <v>4700</v>
      </c>
      <c r="CJ19" s="228" t="s">
        <v>1621</v>
      </c>
      <c r="CK19" t="s">
        <v>226</v>
      </c>
      <c r="CL19" s="232"/>
      <c r="CM19" s="69"/>
      <c r="CN19" s="68"/>
      <c r="CO19" s="68"/>
      <c r="CP19" s="75"/>
      <c r="CQ19" s="75"/>
      <c r="CR19" s="75"/>
      <c r="CS19" s="181"/>
      <c r="CX19" s="172" t="s">
        <v>669</v>
      </c>
      <c r="CZ19" s="172" t="s">
        <v>726</v>
      </c>
      <c r="DB19" s="172" t="s">
        <v>682</v>
      </c>
      <c r="DJ19" s="172" t="s">
        <v>497</v>
      </c>
      <c r="DL19" s="6" t="s">
        <v>777</v>
      </c>
      <c r="DX19" s="172" t="s">
        <v>755</v>
      </c>
      <c r="DZ19" s="172" t="s">
        <v>671</v>
      </c>
    </row>
    <row r="20" spans="1:130">
      <c r="A20" s="154" t="s">
        <v>57</v>
      </c>
      <c r="B20" s="54" t="s">
        <v>1332</v>
      </c>
      <c r="C20" s="54" t="s">
        <v>58</v>
      </c>
      <c r="D20" s="57" t="s">
        <v>59</v>
      </c>
      <c r="E20" s="55">
        <v>35314</v>
      </c>
      <c r="F20" s="56" t="s">
        <v>1280</v>
      </c>
      <c r="G20" s="56" t="s">
        <v>1280</v>
      </c>
      <c r="H20" s="54" t="s">
        <v>1333</v>
      </c>
      <c r="I20" s="55">
        <v>45649</v>
      </c>
      <c r="J20" s="54" t="s">
        <v>24</v>
      </c>
      <c r="K20" s="54" t="s">
        <v>25</v>
      </c>
      <c r="L20" s="54" t="s">
        <v>26</v>
      </c>
      <c r="M20" s="158" t="s">
        <v>27</v>
      </c>
      <c r="T20" s="9" t="s">
        <v>20</v>
      </c>
      <c r="U20" s="6" t="s">
        <v>19</v>
      </c>
      <c r="V20" s="9" t="str">
        <f>IF(T20="",".",T20)</f>
        <v>Selec</v>
      </c>
      <c r="X20" s="169">
        <v>2</v>
      </c>
      <c r="Y20" s="6" t="s">
        <v>243</v>
      </c>
      <c r="Z20" s="6" t="s">
        <v>300</v>
      </c>
      <c r="AA20" s="170">
        <f t="shared" si="11"/>
        <v>2</v>
      </c>
      <c r="AC20" s="169" t="s">
        <v>301</v>
      </c>
      <c r="AD20" s="7">
        <v>1</v>
      </c>
      <c r="AE20" s="6" t="s">
        <v>272</v>
      </c>
      <c r="AF20" s="7"/>
      <c r="AG20" s="7">
        <v>2</v>
      </c>
      <c r="AH20" s="6" t="s">
        <v>302</v>
      </c>
      <c r="AI20" s="9">
        <f t="shared" si="12"/>
        <v>1</v>
      </c>
      <c r="AJ20" s="170" t="str">
        <f t="shared" si="0"/>
        <v>1.2</v>
      </c>
      <c r="AP20" s="191">
        <v>2</v>
      </c>
      <c r="AQ20" s="11" t="str">
        <f t="shared" si="1"/>
        <v>2.11</v>
      </c>
      <c r="AR20" s="11">
        <f t="shared" si="2"/>
        <v>11</v>
      </c>
      <c r="AS20" s="12" t="s">
        <v>852</v>
      </c>
      <c r="AT20" s="13" t="str">
        <f t="shared" si="3"/>
        <v>2.11</v>
      </c>
      <c r="AU20" s="200">
        <f t="shared" si="4"/>
        <v>2</v>
      </c>
      <c r="AW20" s="207">
        <v>1</v>
      </c>
      <c r="AX20" s="14" t="s">
        <v>440</v>
      </c>
      <c r="AY20" s="14" t="str">
        <f t="shared" si="5"/>
        <v>1.3-11</v>
      </c>
      <c r="AZ20" s="14">
        <f t="shared" si="6"/>
        <v>11</v>
      </c>
      <c r="BA20" s="15" t="s">
        <v>853</v>
      </c>
      <c r="BB20" s="14" t="str">
        <f t="shared" si="7"/>
        <v>1.3-11</v>
      </c>
      <c r="BC20" s="14" t="str">
        <f t="shared" si="8"/>
        <v>1.3</v>
      </c>
      <c r="BD20" s="208">
        <f t="shared" si="9"/>
        <v>1</v>
      </c>
      <c r="BF20" s="13" t="e">
        <f t="shared" si="19"/>
        <v>#REF!</v>
      </c>
      <c r="BG20" s="20" t="e">
        <f t="shared" si="20"/>
        <v>#REF!</v>
      </c>
      <c r="BH20" s="13" t="e">
        <f t="shared" si="21"/>
        <v>#REF!</v>
      </c>
      <c r="BI20" s="13" t="e">
        <f t="shared" si="24"/>
        <v>#REF!</v>
      </c>
      <c r="BK20" s="13" t="e">
        <f t="shared" si="22"/>
        <v>#REF!</v>
      </c>
      <c r="BL20" s="19" t="e">
        <f t="shared" si="23"/>
        <v>#REF!</v>
      </c>
      <c r="BM20" s="13" t="e">
        <f t="shared" si="25"/>
        <v>#REF!</v>
      </c>
      <c r="BO20" s="242">
        <v>3</v>
      </c>
      <c r="BP20" s="242" t="s">
        <v>858</v>
      </c>
      <c r="BX20" s="46"/>
      <c r="BY20" s="19" t="s">
        <v>1985</v>
      </c>
      <c r="BZ20" s="46"/>
      <c r="CA20" s="219" t="s">
        <v>1734</v>
      </c>
      <c r="CB20" s="219"/>
      <c r="CC20" s="219"/>
      <c r="CD20" s="219"/>
      <c r="CF20" s="17"/>
      <c r="CH20" s="180" t="s">
        <v>1257</v>
      </c>
      <c r="CI20" s="19">
        <v>3550</v>
      </c>
      <c r="CJ20" s="181" t="s">
        <v>1620</v>
      </c>
      <c r="CK20" t="s">
        <v>226</v>
      </c>
      <c r="CL20" s="234"/>
      <c r="CM20" s="235"/>
      <c r="CN20" s="236"/>
      <c r="CO20" s="236"/>
      <c r="CP20" s="237"/>
      <c r="CQ20" s="237"/>
      <c r="CR20" s="237"/>
      <c r="CS20" s="124"/>
      <c r="CX20" s="172" t="s">
        <v>708</v>
      </c>
      <c r="CZ20" s="172" t="s">
        <v>757</v>
      </c>
      <c r="DB20" s="172" t="s">
        <v>692</v>
      </c>
      <c r="DJ20" s="172" t="s">
        <v>531</v>
      </c>
      <c r="DL20" s="172" t="s">
        <v>779</v>
      </c>
      <c r="DZ20" s="172" t="s">
        <v>676</v>
      </c>
    </row>
    <row r="21" spans="1:130">
      <c r="A21" s="154" t="s">
        <v>60</v>
      </c>
      <c r="B21" s="54" t="s">
        <v>1334</v>
      </c>
      <c r="C21" s="54" t="s">
        <v>61</v>
      </c>
      <c r="D21" s="57" t="s">
        <v>1335</v>
      </c>
      <c r="E21" s="55">
        <v>33385</v>
      </c>
      <c r="F21" s="56" t="s">
        <v>1280</v>
      </c>
      <c r="G21" s="56" t="s">
        <v>1280</v>
      </c>
      <c r="H21" s="54" t="s">
        <v>1336</v>
      </c>
      <c r="I21" s="55">
        <v>45428</v>
      </c>
      <c r="J21" s="54" t="s">
        <v>24</v>
      </c>
      <c r="K21" s="54" t="s">
        <v>25</v>
      </c>
      <c r="L21" s="54" t="s">
        <v>26</v>
      </c>
      <c r="M21" s="158" t="s">
        <v>27</v>
      </c>
      <c r="T21" s="9" t="s">
        <v>1193</v>
      </c>
      <c r="U21" s="6" t="s">
        <v>1194</v>
      </c>
      <c r="V21" s="9" t="str">
        <f t="shared" ref="V21:V22" si="29">IF(T21="",".",T21)</f>
        <v>EP</v>
      </c>
      <c r="X21" s="169"/>
      <c r="Y21" s="6" t="s">
        <v>303</v>
      </c>
      <c r="Z21" s="6" t="s">
        <v>304</v>
      </c>
      <c r="AA21" s="182"/>
      <c r="AC21" s="169" t="s">
        <v>305</v>
      </c>
      <c r="AD21" s="7">
        <v>7</v>
      </c>
      <c r="AE21" s="6" t="s">
        <v>270</v>
      </c>
      <c r="AF21" s="7"/>
      <c r="AG21" s="7">
        <v>2</v>
      </c>
      <c r="AH21" s="6" t="s">
        <v>306</v>
      </c>
      <c r="AI21" s="9">
        <f t="shared" si="12"/>
        <v>7</v>
      </c>
      <c r="AJ21" s="170" t="str">
        <f t="shared" si="0"/>
        <v>7.2</v>
      </c>
      <c r="AP21" s="199">
        <v>2</v>
      </c>
      <c r="AQ21" s="11" t="str">
        <f t="shared" si="1"/>
        <v>2.12</v>
      </c>
      <c r="AR21" s="11">
        <f t="shared" si="2"/>
        <v>12</v>
      </c>
      <c r="AS21" s="6" t="s">
        <v>818</v>
      </c>
      <c r="AT21" s="13" t="str">
        <f t="shared" si="3"/>
        <v>2.12</v>
      </c>
      <c r="AU21" s="200">
        <f t="shared" si="4"/>
        <v>2</v>
      </c>
      <c r="AW21" s="207">
        <v>1</v>
      </c>
      <c r="AX21" s="14" t="s">
        <v>440</v>
      </c>
      <c r="AY21" s="14" t="str">
        <f t="shared" si="5"/>
        <v>1.3-12</v>
      </c>
      <c r="AZ21" s="14">
        <f t="shared" si="6"/>
        <v>12</v>
      </c>
      <c r="BA21" s="15" t="s">
        <v>855</v>
      </c>
      <c r="BB21" s="14" t="str">
        <f t="shared" si="7"/>
        <v>1.3-12</v>
      </c>
      <c r="BC21" s="14" t="str">
        <f t="shared" si="8"/>
        <v>1.3</v>
      </c>
      <c r="BD21" s="208">
        <f t="shared" si="9"/>
        <v>1</v>
      </c>
      <c r="BF21" s="13" t="e">
        <f t="shared" si="19"/>
        <v>#REF!</v>
      </c>
      <c r="BG21" s="20" t="e">
        <f t="shared" si="20"/>
        <v>#REF!</v>
      </c>
      <c r="BH21" s="13" t="e">
        <f t="shared" si="21"/>
        <v>#REF!</v>
      </c>
      <c r="BI21" s="13" t="e">
        <f t="shared" si="24"/>
        <v>#REF!</v>
      </c>
      <c r="BK21" s="13" t="e">
        <f t="shared" si="22"/>
        <v>#REF!</v>
      </c>
      <c r="BL21" s="19" t="e">
        <f t="shared" si="23"/>
        <v>#REF!</v>
      </c>
      <c r="BM21" s="13" t="e">
        <f t="shared" si="25"/>
        <v>#REF!</v>
      </c>
      <c r="BO21" s="241" t="s">
        <v>318</v>
      </c>
      <c r="BP21" s="241" t="s">
        <v>861</v>
      </c>
      <c r="BX21" s="46"/>
      <c r="BY21" s="19" t="s">
        <v>1978</v>
      </c>
      <c r="BZ21" s="46"/>
      <c r="CA21" s="219" t="s">
        <v>1734</v>
      </c>
      <c r="CB21" s="219"/>
      <c r="CC21" s="219"/>
      <c r="CD21" s="219"/>
      <c r="CF21" s="17"/>
      <c r="CH21" s="180" t="s">
        <v>1258</v>
      </c>
      <c r="CI21" s="19">
        <v>3300</v>
      </c>
      <c r="CJ21" s="228" t="s">
        <v>1631</v>
      </c>
      <c r="CK21" t="s">
        <v>226</v>
      </c>
      <c r="CX21" s="172" t="s">
        <v>720</v>
      </c>
      <c r="CZ21" s="172" t="s">
        <v>783</v>
      </c>
      <c r="DB21" s="172" t="s">
        <v>706</v>
      </c>
      <c r="DJ21" s="6" t="s">
        <v>552</v>
      </c>
      <c r="DZ21" s="172" t="s">
        <v>684</v>
      </c>
    </row>
    <row r="22" spans="1:130">
      <c r="A22" s="154" t="s">
        <v>62</v>
      </c>
      <c r="B22" s="54" t="s">
        <v>1337</v>
      </c>
      <c r="C22" s="54" t="s">
        <v>63</v>
      </c>
      <c r="D22" s="57" t="s">
        <v>64</v>
      </c>
      <c r="E22" s="55">
        <v>34618</v>
      </c>
      <c r="F22" s="56" t="s">
        <v>1280</v>
      </c>
      <c r="G22" s="56" t="s">
        <v>1280</v>
      </c>
      <c r="H22" s="54" t="s">
        <v>1338</v>
      </c>
      <c r="I22" s="55">
        <v>45628</v>
      </c>
      <c r="J22" s="54" t="s">
        <v>24</v>
      </c>
      <c r="K22" s="54" t="s">
        <v>25</v>
      </c>
      <c r="L22" s="54" t="s">
        <v>26</v>
      </c>
      <c r="M22" s="158" t="s">
        <v>27</v>
      </c>
      <c r="T22" s="9" t="s">
        <v>1195</v>
      </c>
      <c r="U22" s="6" t="s">
        <v>1196</v>
      </c>
      <c r="V22" s="9" t="str">
        <f t="shared" si="29"/>
        <v>EaD</v>
      </c>
      <c r="X22" s="169"/>
      <c r="Y22" s="6" t="s">
        <v>307</v>
      </c>
      <c r="Z22" s="6" t="s">
        <v>308</v>
      </c>
      <c r="AA22" s="182"/>
      <c r="AC22" s="169" t="s">
        <v>357</v>
      </c>
      <c r="AD22" s="7">
        <v>10</v>
      </c>
      <c r="AE22" s="6" t="s">
        <v>240</v>
      </c>
      <c r="AF22" s="7" t="s">
        <v>358</v>
      </c>
      <c r="AG22" s="7">
        <v>1</v>
      </c>
      <c r="AH22" s="6" t="s">
        <v>359</v>
      </c>
      <c r="AI22" s="9">
        <f t="shared" ref="AI22:AI85" si="30">IF(AD22="",".",AD22)</f>
        <v>10</v>
      </c>
      <c r="AJ22" s="170" t="str">
        <f t="shared" ref="AJ22:AJ85" si="31">IF(AC22="",".",AC22)</f>
        <v>10.1</v>
      </c>
      <c r="AP22" s="199">
        <v>2</v>
      </c>
      <c r="AQ22" s="11" t="str">
        <f t="shared" si="1"/>
        <v>2.13</v>
      </c>
      <c r="AR22" s="11">
        <f t="shared" si="2"/>
        <v>13</v>
      </c>
      <c r="AS22" s="6" t="s">
        <v>820</v>
      </c>
      <c r="AT22" s="13" t="str">
        <f t="shared" si="3"/>
        <v>2.13</v>
      </c>
      <c r="AU22" s="200">
        <f t="shared" si="4"/>
        <v>2</v>
      </c>
      <c r="AW22" s="207">
        <v>1</v>
      </c>
      <c r="AX22" s="14" t="s">
        <v>440</v>
      </c>
      <c r="AY22" s="14" t="str">
        <f t="shared" si="5"/>
        <v>1.3-13</v>
      </c>
      <c r="AZ22" s="14">
        <f t="shared" si="6"/>
        <v>13</v>
      </c>
      <c r="BA22" s="15" t="s">
        <v>857</v>
      </c>
      <c r="BB22" s="14" t="str">
        <f t="shared" si="7"/>
        <v>1.3-13</v>
      </c>
      <c r="BC22" s="14" t="str">
        <f t="shared" si="8"/>
        <v>1.3</v>
      </c>
      <c r="BD22" s="208">
        <f t="shared" si="9"/>
        <v>1</v>
      </c>
      <c r="BF22" s="13" t="e">
        <f t="shared" si="19"/>
        <v>#REF!</v>
      </c>
      <c r="BG22" s="20" t="e">
        <f t="shared" si="20"/>
        <v>#REF!</v>
      </c>
      <c r="BH22" s="13" t="e">
        <f t="shared" si="21"/>
        <v>#REF!</v>
      </c>
      <c r="BI22" s="13" t="e">
        <f t="shared" si="24"/>
        <v>#REF!</v>
      </c>
      <c r="BK22" s="13" t="e">
        <f t="shared" si="22"/>
        <v>#REF!</v>
      </c>
      <c r="BL22" s="19" t="e">
        <f t="shared" si="23"/>
        <v>#REF!</v>
      </c>
      <c r="BM22" s="13" t="e">
        <f t="shared" si="25"/>
        <v>#REF!</v>
      </c>
      <c r="BO22" s="241" t="s">
        <v>274</v>
      </c>
      <c r="BP22" s="241" t="s">
        <v>864</v>
      </c>
      <c r="BX22" s="46"/>
      <c r="BY22" s="19" t="s">
        <v>1979</v>
      </c>
      <c r="BZ22" s="46"/>
      <c r="CA22" s="46" t="s">
        <v>1737</v>
      </c>
      <c r="CB22" s="219"/>
      <c r="CC22" s="219"/>
      <c r="CD22" s="219"/>
      <c r="CF22" s="17"/>
      <c r="CH22" s="180" t="s">
        <v>1259</v>
      </c>
      <c r="CI22" s="19">
        <v>3720</v>
      </c>
      <c r="CJ22" s="228" t="s">
        <v>1630</v>
      </c>
      <c r="CK22" t="s">
        <v>226</v>
      </c>
      <c r="CM22" s="78"/>
      <c r="CN22" s="79" t="s">
        <v>1684</v>
      </c>
      <c r="CO22" s="80">
        <v>1</v>
      </c>
      <c r="CP22" s="81">
        <v>0.8</v>
      </c>
      <c r="CQ22" s="81">
        <f>(1-CP22)*50%</f>
        <v>9.9999999999999978E-2</v>
      </c>
      <c r="CR22" s="81">
        <f>(1-CP22)*50%</f>
        <v>9.9999999999999978E-2</v>
      </c>
      <c r="DB22" s="172" t="s">
        <v>722</v>
      </c>
      <c r="DJ22" s="172" t="s">
        <v>554</v>
      </c>
      <c r="DZ22" s="172" t="s">
        <v>700</v>
      </c>
    </row>
    <row r="23" spans="1:130">
      <c r="A23" s="154" t="s">
        <v>65</v>
      </c>
      <c r="B23" s="54" t="s">
        <v>1339</v>
      </c>
      <c r="C23" s="54" t="s">
        <v>66</v>
      </c>
      <c r="D23" s="54" t="s">
        <v>1340</v>
      </c>
      <c r="E23" s="55">
        <v>40550</v>
      </c>
      <c r="F23" s="56" t="s">
        <v>1280</v>
      </c>
      <c r="G23" s="56" t="s">
        <v>1280</v>
      </c>
      <c r="H23" s="54" t="s">
        <v>1341</v>
      </c>
      <c r="I23" s="55">
        <v>45643</v>
      </c>
      <c r="J23" s="54" t="s">
        <v>24</v>
      </c>
      <c r="K23" s="54" t="s">
        <v>25</v>
      </c>
      <c r="L23" s="54" t="s">
        <v>26</v>
      </c>
      <c r="M23" s="158" t="s">
        <v>27</v>
      </c>
      <c r="T23" s="9" t="s">
        <v>1197</v>
      </c>
      <c r="U23" s="6" t="s">
        <v>1227</v>
      </c>
      <c r="V23" s="9" t="str">
        <f t="shared" ref="V23:V35" si="32">IF(T23="",".",T23)</f>
        <v>HDig</v>
      </c>
      <c r="X23" s="171"/>
      <c r="Y23" s="172" t="s">
        <v>311</v>
      </c>
      <c r="Z23" s="172" t="s">
        <v>42</v>
      </c>
      <c r="AA23" s="189"/>
      <c r="AC23" s="169" t="s">
        <v>312</v>
      </c>
      <c r="AD23" s="7">
        <v>15</v>
      </c>
      <c r="AE23" s="6" t="s">
        <v>296</v>
      </c>
      <c r="AF23" s="7"/>
      <c r="AG23" s="7">
        <v>1</v>
      </c>
      <c r="AH23" s="6" t="s">
        <v>313</v>
      </c>
      <c r="AI23" s="9">
        <f t="shared" si="30"/>
        <v>15</v>
      </c>
      <c r="AJ23" s="170" t="str">
        <f t="shared" si="31"/>
        <v>15.1</v>
      </c>
      <c r="AP23" s="191">
        <v>3</v>
      </c>
      <c r="AQ23" s="11" t="str">
        <f t="shared" si="1"/>
        <v>3.1</v>
      </c>
      <c r="AR23" s="11">
        <f t="shared" si="2"/>
        <v>1</v>
      </c>
      <c r="AS23" s="12" t="s">
        <v>859</v>
      </c>
      <c r="AT23" s="13" t="str">
        <f t="shared" si="3"/>
        <v>3.1</v>
      </c>
      <c r="AU23" s="200">
        <f t="shared" si="4"/>
        <v>3</v>
      </c>
      <c r="AW23" s="207">
        <v>1</v>
      </c>
      <c r="AX23" s="14" t="s">
        <v>440</v>
      </c>
      <c r="AY23" s="14" t="str">
        <f t="shared" si="5"/>
        <v>1.3-14</v>
      </c>
      <c r="AZ23" s="14">
        <f t="shared" si="6"/>
        <v>14</v>
      </c>
      <c r="BA23" s="15" t="s">
        <v>860</v>
      </c>
      <c r="BB23" s="14" t="str">
        <f t="shared" si="7"/>
        <v>1.3-14</v>
      </c>
      <c r="BC23" s="14" t="str">
        <f t="shared" si="8"/>
        <v>1.3</v>
      </c>
      <c r="BD23" s="208">
        <f t="shared" si="9"/>
        <v>1</v>
      </c>
      <c r="BF23" s="13" t="e">
        <f t="shared" si="19"/>
        <v>#REF!</v>
      </c>
      <c r="BG23" s="20" t="e">
        <f t="shared" si="20"/>
        <v>#REF!</v>
      </c>
      <c r="BH23" s="13" t="e">
        <f t="shared" si="21"/>
        <v>#REF!</v>
      </c>
      <c r="BI23" s="13" t="e">
        <f t="shared" si="24"/>
        <v>#REF!</v>
      </c>
      <c r="BK23" s="13" t="e">
        <f t="shared" si="22"/>
        <v>#REF!</v>
      </c>
      <c r="BL23" s="19" t="e">
        <f t="shared" si="23"/>
        <v>#REF!</v>
      </c>
      <c r="BM23" s="13" t="e">
        <f t="shared" si="25"/>
        <v>#REF!</v>
      </c>
      <c r="BO23" s="241" t="s">
        <v>284</v>
      </c>
      <c r="BP23" s="241" t="s">
        <v>867</v>
      </c>
      <c r="BX23" s="219"/>
      <c r="BY23" s="219"/>
      <c r="BZ23" s="219"/>
      <c r="CA23" s="219"/>
      <c r="CB23" s="219" t="str">
        <f>IF(BY23="","",CONCATENATE(BY23," - ",CA23))</f>
        <v/>
      </c>
      <c r="CC23" s="219" t="str">
        <f t="shared" ref="CC23:CC26" si="33">IF(BY23="","","Ingrese")</f>
        <v/>
      </c>
      <c r="CD23" s="219">
        <f t="shared" ref="CD23:CD26" si="34">BX23</f>
        <v>0</v>
      </c>
      <c r="CF23" s="125"/>
      <c r="CH23" s="180" t="s">
        <v>1260</v>
      </c>
      <c r="CI23" s="19">
        <v>3700</v>
      </c>
      <c r="CJ23" s="228" t="s">
        <v>1629</v>
      </c>
      <c r="CK23" t="s">
        <v>226</v>
      </c>
      <c r="CM23" s="78"/>
      <c r="CN23" s="79" t="s">
        <v>1685</v>
      </c>
      <c r="CO23" s="80">
        <v>2</v>
      </c>
      <c r="CP23" s="81">
        <v>0.8</v>
      </c>
      <c r="CQ23" s="81">
        <f>(1-CP23)*80%</f>
        <v>0.15999999999999998</v>
      </c>
      <c r="CR23" s="81">
        <f>(1-CP23)*20%</f>
        <v>3.9999999999999994E-2</v>
      </c>
      <c r="DB23" s="172" t="s">
        <v>775</v>
      </c>
      <c r="DJ23" s="172" t="s">
        <v>574</v>
      </c>
      <c r="DZ23" s="172" t="s">
        <v>773</v>
      </c>
    </row>
    <row r="24" spans="1:130">
      <c r="A24" s="154" t="s">
        <v>67</v>
      </c>
      <c r="B24" s="54" t="s">
        <v>1342</v>
      </c>
      <c r="C24" s="54" t="s">
        <v>68</v>
      </c>
      <c r="D24" s="57" t="s">
        <v>1343</v>
      </c>
      <c r="E24" s="55">
        <v>39721</v>
      </c>
      <c r="F24" s="56" t="s">
        <v>1280</v>
      </c>
      <c r="G24" s="56" t="s">
        <v>1280</v>
      </c>
      <c r="H24" s="54" t="s">
        <v>1344</v>
      </c>
      <c r="I24" s="55">
        <v>45483</v>
      </c>
      <c r="J24" s="54" t="s">
        <v>24</v>
      </c>
      <c r="K24" s="54" t="s">
        <v>25</v>
      </c>
      <c r="L24" s="54" t="s">
        <v>26</v>
      </c>
      <c r="M24" s="158" t="s">
        <v>27</v>
      </c>
      <c r="T24" s="9"/>
      <c r="U24" s="6"/>
      <c r="V24" s="9" t="str">
        <f t="shared" si="32"/>
        <v>.</v>
      </c>
      <c r="AC24" s="169" t="s">
        <v>314</v>
      </c>
      <c r="AD24" s="7">
        <v>4</v>
      </c>
      <c r="AE24" s="6" t="s">
        <v>279</v>
      </c>
      <c r="AF24" s="7"/>
      <c r="AG24" s="7">
        <v>2</v>
      </c>
      <c r="AH24" s="6" t="s">
        <v>315</v>
      </c>
      <c r="AI24" s="9">
        <f t="shared" si="30"/>
        <v>4</v>
      </c>
      <c r="AJ24" s="170" t="str">
        <f t="shared" si="31"/>
        <v>4.2</v>
      </c>
      <c r="AP24" s="191">
        <v>3</v>
      </c>
      <c r="AQ24" s="11" t="str">
        <f t="shared" si="1"/>
        <v>3.2</v>
      </c>
      <c r="AR24" s="11">
        <f t="shared" si="2"/>
        <v>2</v>
      </c>
      <c r="AS24" s="12" t="s">
        <v>862</v>
      </c>
      <c r="AT24" s="13" t="str">
        <f t="shared" si="3"/>
        <v>3.2</v>
      </c>
      <c r="AU24" s="200">
        <f t="shared" si="4"/>
        <v>3</v>
      </c>
      <c r="AW24" s="207">
        <v>1</v>
      </c>
      <c r="AX24" s="14" t="s">
        <v>512</v>
      </c>
      <c r="AY24" s="14" t="str">
        <f t="shared" si="5"/>
        <v>1.4-1</v>
      </c>
      <c r="AZ24" s="14">
        <f t="shared" si="6"/>
        <v>1</v>
      </c>
      <c r="BA24" s="15" t="s">
        <v>863</v>
      </c>
      <c r="BB24" s="14" t="str">
        <f t="shared" si="7"/>
        <v>1.4-1</v>
      </c>
      <c r="BC24" s="14" t="str">
        <f t="shared" si="8"/>
        <v>1.4</v>
      </c>
      <c r="BD24" s="208">
        <f t="shared" si="9"/>
        <v>1</v>
      </c>
      <c r="BK24" s="13" t="e">
        <f t="shared" si="22"/>
        <v>#REF!</v>
      </c>
      <c r="BL24" s="19" t="e">
        <f t="shared" si="23"/>
        <v>#REF!</v>
      </c>
      <c r="BM24" s="13" t="e">
        <f t="shared" si="25"/>
        <v>#REF!</v>
      </c>
      <c r="BO24" s="241" t="s">
        <v>288</v>
      </c>
      <c r="BP24" s="241" t="s">
        <v>870</v>
      </c>
      <c r="BX24" s="219"/>
      <c r="BY24" s="219"/>
      <c r="BZ24" s="219"/>
      <c r="CA24" s="219"/>
      <c r="CB24" s="219" t="str">
        <f>IF(BY24="","",CONCATENATE(BY24," - ",CA24))</f>
        <v/>
      </c>
      <c r="CC24" s="219" t="str">
        <f t="shared" si="33"/>
        <v/>
      </c>
      <c r="CD24" s="219">
        <f t="shared" si="34"/>
        <v>0</v>
      </c>
      <c r="CH24" s="180" t="s">
        <v>1261</v>
      </c>
      <c r="CI24" s="19">
        <v>4300</v>
      </c>
      <c r="CJ24" s="228" t="s">
        <v>1628</v>
      </c>
      <c r="CK24" t="s">
        <v>226</v>
      </c>
      <c r="CM24" s="78"/>
      <c r="CN24" s="79" t="s">
        <v>1686</v>
      </c>
      <c r="CO24" s="80">
        <v>3</v>
      </c>
      <c r="CP24" s="81">
        <v>0.8</v>
      </c>
      <c r="CQ24" s="81">
        <f>(1-CP24)*70%</f>
        <v>0.13999999999999996</v>
      </c>
      <c r="CR24" s="81">
        <f>(1-CP24)*30%</f>
        <v>5.9999999999999984E-2</v>
      </c>
      <c r="DJ24" s="172" t="s">
        <v>588</v>
      </c>
    </row>
    <row r="25" spans="1:130">
      <c r="A25" s="154" t="s">
        <v>69</v>
      </c>
      <c r="B25" s="54" t="s">
        <v>1345</v>
      </c>
      <c r="C25" s="54" t="s">
        <v>70</v>
      </c>
      <c r="D25" s="57" t="s">
        <v>71</v>
      </c>
      <c r="E25" s="55">
        <v>34572</v>
      </c>
      <c r="F25" s="56" t="s">
        <v>1280</v>
      </c>
      <c r="G25" s="56" t="s">
        <v>1280</v>
      </c>
      <c r="H25" s="54" t="s">
        <v>1346</v>
      </c>
      <c r="I25" s="55">
        <v>45448</v>
      </c>
      <c r="J25" s="54" t="s">
        <v>24</v>
      </c>
      <c r="K25" s="54" t="s">
        <v>25</v>
      </c>
      <c r="L25" s="54" t="s">
        <v>26</v>
      </c>
      <c r="M25" s="158" t="s">
        <v>27</v>
      </c>
      <c r="T25" s="9"/>
      <c r="U25" s="6"/>
      <c r="V25" s="9" t="str">
        <f t="shared" si="32"/>
        <v>.</v>
      </c>
      <c r="AC25" s="169" t="s">
        <v>316</v>
      </c>
      <c r="AD25" s="7">
        <v>6</v>
      </c>
      <c r="AE25" s="6" t="s">
        <v>253</v>
      </c>
      <c r="AF25" s="7"/>
      <c r="AG25" s="7">
        <v>3</v>
      </c>
      <c r="AH25" s="6" t="s">
        <v>317</v>
      </c>
      <c r="AI25" s="9">
        <f t="shared" si="30"/>
        <v>6</v>
      </c>
      <c r="AJ25" s="170" t="str">
        <f t="shared" si="31"/>
        <v>6.3</v>
      </c>
      <c r="AP25" s="191">
        <v>3</v>
      </c>
      <c r="AQ25" s="11" t="str">
        <f t="shared" si="1"/>
        <v>3.3</v>
      </c>
      <c r="AR25" s="11">
        <f t="shared" si="2"/>
        <v>3</v>
      </c>
      <c r="AS25" s="12" t="s">
        <v>865</v>
      </c>
      <c r="AT25" s="13" t="str">
        <f t="shared" si="3"/>
        <v>3.3</v>
      </c>
      <c r="AU25" s="200">
        <f t="shared" si="4"/>
        <v>3</v>
      </c>
      <c r="AW25" s="207">
        <v>1</v>
      </c>
      <c r="AX25" s="14" t="s">
        <v>512</v>
      </c>
      <c r="AY25" s="14" t="str">
        <f t="shared" si="5"/>
        <v>1.4-2</v>
      </c>
      <c r="AZ25" s="14">
        <f t="shared" si="6"/>
        <v>2</v>
      </c>
      <c r="BA25" s="15" t="s">
        <v>866</v>
      </c>
      <c r="BB25" s="14" t="str">
        <f t="shared" si="7"/>
        <v>1.4-2</v>
      </c>
      <c r="BC25" s="14" t="str">
        <f t="shared" si="8"/>
        <v>1.4</v>
      </c>
      <c r="BD25" s="208">
        <f t="shared" si="9"/>
        <v>1</v>
      </c>
      <c r="BK25" s="13" t="e">
        <f t="shared" si="22"/>
        <v>#REF!</v>
      </c>
      <c r="BL25" s="19" t="e">
        <f t="shared" si="23"/>
        <v>#REF!</v>
      </c>
      <c r="BM25" s="13" t="e">
        <f t="shared" si="25"/>
        <v>#REF!</v>
      </c>
      <c r="BO25" s="242">
        <v>4</v>
      </c>
      <c r="BP25" s="242" t="s">
        <v>873</v>
      </c>
      <c r="BW25" s="8" t="s">
        <v>226</v>
      </c>
      <c r="BX25" s="219"/>
      <c r="BY25" s="219"/>
      <c r="BZ25" s="219"/>
      <c r="CA25" s="219"/>
      <c r="CB25" s="219"/>
      <c r="CC25" s="219" t="str">
        <f t="shared" si="33"/>
        <v/>
      </c>
      <c r="CD25" s="219">
        <f t="shared" si="34"/>
        <v>0</v>
      </c>
      <c r="CE25" s="8" t="s">
        <v>226</v>
      </c>
      <c r="CG25" s="8" t="s">
        <v>226</v>
      </c>
      <c r="CH25" s="180" t="s">
        <v>1262</v>
      </c>
      <c r="CI25" s="19">
        <v>4400</v>
      </c>
      <c r="CJ25" s="228" t="s">
        <v>1627</v>
      </c>
      <c r="CK25" t="s">
        <v>226</v>
      </c>
      <c r="CM25" s="78"/>
      <c r="CN25" s="79" t="s">
        <v>1687</v>
      </c>
      <c r="CO25" s="80">
        <v>4</v>
      </c>
      <c r="CP25" s="81">
        <v>0.8</v>
      </c>
      <c r="CQ25" s="81">
        <f>(1-CP25)*70%</f>
        <v>0.13999999999999996</v>
      </c>
      <c r="CR25" s="81">
        <f>(1-CP25)*30%</f>
        <v>5.9999999999999984E-2</v>
      </c>
      <c r="DJ25" s="172" t="s">
        <v>627</v>
      </c>
    </row>
    <row r="26" spans="1:130" ht="14.1" customHeight="1">
      <c r="A26" s="154" t="s">
        <v>72</v>
      </c>
      <c r="B26" s="54" t="s">
        <v>1347</v>
      </c>
      <c r="C26" s="54" t="s">
        <v>73</v>
      </c>
      <c r="D26" s="54" t="s">
        <v>1348</v>
      </c>
      <c r="E26" s="55" t="s">
        <v>1349</v>
      </c>
      <c r="F26" s="56" t="s">
        <v>1280</v>
      </c>
      <c r="G26" s="56" t="s">
        <v>1280</v>
      </c>
      <c r="H26" s="54" t="s">
        <v>1350</v>
      </c>
      <c r="I26" s="55">
        <v>45476</v>
      </c>
      <c r="J26" s="54" t="s">
        <v>24</v>
      </c>
      <c r="K26" s="54" t="s">
        <v>25</v>
      </c>
      <c r="L26" s="54" t="s">
        <v>26</v>
      </c>
      <c r="M26" s="158" t="s">
        <v>27</v>
      </c>
      <c r="T26" s="19"/>
      <c r="U26" s="19"/>
      <c r="V26" s="9" t="str">
        <f t="shared" si="32"/>
        <v>.</v>
      </c>
      <c r="AC26" s="169" t="s">
        <v>318</v>
      </c>
      <c r="AD26" s="7">
        <v>3</v>
      </c>
      <c r="AE26" s="6" t="s">
        <v>238</v>
      </c>
      <c r="AF26" s="7" t="s">
        <v>319</v>
      </c>
      <c r="AG26" s="7">
        <v>1</v>
      </c>
      <c r="AH26" s="6" t="s">
        <v>320</v>
      </c>
      <c r="AI26" s="9">
        <f t="shared" si="30"/>
        <v>3</v>
      </c>
      <c r="AJ26" s="170" t="str">
        <f t="shared" si="31"/>
        <v>3.1</v>
      </c>
      <c r="AP26" s="191">
        <v>3</v>
      </c>
      <c r="AQ26" s="11" t="str">
        <f t="shared" si="1"/>
        <v>3.4</v>
      </c>
      <c r="AR26" s="11">
        <f t="shared" si="2"/>
        <v>4</v>
      </c>
      <c r="AS26" s="12" t="s">
        <v>868</v>
      </c>
      <c r="AT26" s="13" t="str">
        <f t="shared" si="3"/>
        <v>3.4</v>
      </c>
      <c r="AU26" s="200">
        <f t="shared" si="4"/>
        <v>3</v>
      </c>
      <c r="AW26" s="207">
        <v>1</v>
      </c>
      <c r="AX26" s="14" t="s">
        <v>512</v>
      </c>
      <c r="AY26" s="14" t="str">
        <f t="shared" si="5"/>
        <v>1.4-3</v>
      </c>
      <c r="AZ26" s="14">
        <f t="shared" si="6"/>
        <v>3</v>
      </c>
      <c r="BA26" s="15" t="s">
        <v>869</v>
      </c>
      <c r="BB26" s="14" t="str">
        <f t="shared" si="7"/>
        <v>1.4-3</v>
      </c>
      <c r="BC26" s="14" t="str">
        <f t="shared" si="8"/>
        <v>1.4</v>
      </c>
      <c r="BD26" s="208">
        <f t="shared" si="9"/>
        <v>1</v>
      </c>
      <c r="BF26" s="28"/>
      <c r="BG26" s="28"/>
      <c r="BH26" s="28"/>
      <c r="BI26" s="28"/>
      <c r="BK26" s="13" t="e">
        <f t="shared" si="22"/>
        <v>#REF!</v>
      </c>
      <c r="BL26" s="19" t="e">
        <f t="shared" si="23"/>
        <v>#REF!</v>
      </c>
      <c r="BM26" s="13" t="e">
        <f t="shared" si="25"/>
        <v>#REF!</v>
      </c>
      <c r="BO26" s="241" t="s">
        <v>742</v>
      </c>
      <c r="BP26" s="241" t="s">
        <v>875</v>
      </c>
      <c r="BX26" s="219"/>
      <c r="BY26" s="219"/>
      <c r="BZ26" s="219"/>
      <c r="CA26" s="219"/>
      <c r="CB26" s="219"/>
      <c r="CC26" s="219" t="str">
        <f t="shared" si="33"/>
        <v/>
      </c>
      <c r="CD26" s="219">
        <f t="shared" si="34"/>
        <v>0</v>
      </c>
      <c r="CH26" s="180" t="s">
        <v>1263</v>
      </c>
      <c r="CI26" s="19">
        <v>4000</v>
      </c>
      <c r="CJ26" s="228" t="s">
        <v>1626</v>
      </c>
      <c r="CK26" t="s">
        <v>226</v>
      </c>
      <c r="CM26" s="78"/>
      <c r="CN26" s="79" t="s">
        <v>1688</v>
      </c>
      <c r="CO26" s="80">
        <v>5</v>
      </c>
      <c r="CP26" s="81">
        <v>0.8</v>
      </c>
      <c r="CQ26" s="82">
        <f>(1-CP26)*10%</f>
        <v>1.9999999999999997E-2</v>
      </c>
      <c r="CR26" s="82">
        <f>(1-CP26)*90%</f>
        <v>0.17999999999999997</v>
      </c>
      <c r="DJ26" s="172" t="s">
        <v>646</v>
      </c>
    </row>
    <row r="27" spans="1:130" ht="14.1" customHeight="1">
      <c r="A27" s="154" t="s">
        <v>1351</v>
      </c>
      <c r="B27" s="54" t="s">
        <v>1352</v>
      </c>
      <c r="C27" s="54" t="s">
        <v>75</v>
      </c>
      <c r="D27" s="57" t="s">
        <v>1353</v>
      </c>
      <c r="E27" s="55">
        <v>39596</v>
      </c>
      <c r="F27" s="56" t="s">
        <v>1280</v>
      </c>
      <c r="G27" s="56" t="s">
        <v>1280</v>
      </c>
      <c r="H27" s="54" t="s">
        <v>1354</v>
      </c>
      <c r="I27" s="55">
        <v>45656</v>
      </c>
      <c r="J27" s="54" t="s">
        <v>24</v>
      </c>
      <c r="K27" s="54" t="s">
        <v>25</v>
      </c>
      <c r="L27" s="54" t="s">
        <v>26</v>
      </c>
      <c r="M27" s="158" t="s">
        <v>27</v>
      </c>
      <c r="T27" s="9"/>
      <c r="U27" s="6"/>
      <c r="V27" s="9" t="str">
        <f t="shared" si="32"/>
        <v>.</v>
      </c>
      <c r="AC27" s="169" t="s">
        <v>321</v>
      </c>
      <c r="AD27" s="7">
        <v>5</v>
      </c>
      <c r="AE27" s="6" t="s">
        <v>248</v>
      </c>
      <c r="AF27" s="7" t="s">
        <v>255</v>
      </c>
      <c r="AG27" s="7">
        <v>2</v>
      </c>
      <c r="AH27" s="6" t="s">
        <v>248</v>
      </c>
      <c r="AI27" s="9">
        <f t="shared" si="30"/>
        <v>5</v>
      </c>
      <c r="AJ27" s="170" t="str">
        <f t="shared" si="31"/>
        <v>5.2</v>
      </c>
      <c r="AP27" s="191">
        <v>3</v>
      </c>
      <c r="AQ27" s="11" t="str">
        <f t="shared" si="1"/>
        <v>3.5</v>
      </c>
      <c r="AR27" s="11">
        <f t="shared" si="2"/>
        <v>5</v>
      </c>
      <c r="AS27" s="12" t="s">
        <v>871</v>
      </c>
      <c r="AT27" s="13" t="str">
        <f t="shared" si="3"/>
        <v>3.5</v>
      </c>
      <c r="AU27" s="200">
        <f t="shared" si="4"/>
        <v>3</v>
      </c>
      <c r="AW27" s="207">
        <v>1</v>
      </c>
      <c r="AX27" s="14" t="s">
        <v>512</v>
      </c>
      <c r="AY27" s="14" t="str">
        <f t="shared" si="5"/>
        <v>1.4-4</v>
      </c>
      <c r="AZ27" s="14">
        <f t="shared" si="6"/>
        <v>4</v>
      </c>
      <c r="BA27" s="15" t="s">
        <v>872</v>
      </c>
      <c r="BB27" s="14" t="str">
        <f t="shared" si="7"/>
        <v>1.4-4</v>
      </c>
      <c r="BC27" s="14" t="str">
        <f t="shared" si="8"/>
        <v>1.4</v>
      </c>
      <c r="BD27" s="208">
        <f t="shared" si="9"/>
        <v>1</v>
      </c>
      <c r="BF27" s="28"/>
      <c r="BG27" s="28"/>
      <c r="BH27" s="28"/>
      <c r="BI27" s="28"/>
      <c r="BK27" s="13" t="e">
        <f t="shared" si="22"/>
        <v>#REF!</v>
      </c>
      <c r="BL27" s="19" t="e">
        <f t="shared" si="23"/>
        <v>#REF!</v>
      </c>
      <c r="BM27" s="13" t="e">
        <f t="shared" si="25"/>
        <v>#REF!</v>
      </c>
      <c r="BO27" s="241" t="s">
        <v>314</v>
      </c>
      <c r="BP27" s="241" t="s">
        <v>877</v>
      </c>
      <c r="BX27" s="219"/>
      <c r="BY27" s="219"/>
      <c r="BZ27" s="219"/>
      <c r="CA27" s="219"/>
      <c r="CB27" s="219"/>
      <c r="CC27" s="219"/>
      <c r="CD27" s="219"/>
      <c r="CH27" s="180" t="s">
        <v>1264</v>
      </c>
      <c r="CI27" s="19">
        <v>3200</v>
      </c>
      <c r="CJ27" s="228" t="s">
        <v>1637</v>
      </c>
      <c r="CK27" t="s">
        <v>226</v>
      </c>
      <c r="DJ27" s="172" t="s">
        <v>661</v>
      </c>
    </row>
    <row r="28" spans="1:130">
      <c r="A28" s="154" t="s">
        <v>76</v>
      </c>
      <c r="B28" s="54" t="s">
        <v>1355</v>
      </c>
      <c r="C28" s="54" t="s">
        <v>77</v>
      </c>
      <c r="D28" s="57" t="s">
        <v>1356</v>
      </c>
      <c r="E28" s="55">
        <v>37034</v>
      </c>
      <c r="F28" s="56" t="s">
        <v>1280</v>
      </c>
      <c r="G28" s="56" t="s">
        <v>1280</v>
      </c>
      <c r="H28" s="54" t="s">
        <v>1357</v>
      </c>
      <c r="I28" s="55">
        <v>45670</v>
      </c>
      <c r="J28" s="54" t="s">
        <v>24</v>
      </c>
      <c r="K28" s="54" t="s">
        <v>25</v>
      </c>
      <c r="L28" s="54" t="s">
        <v>26</v>
      </c>
      <c r="M28" s="158" t="s">
        <v>27</v>
      </c>
      <c r="T28" s="9"/>
      <c r="U28" s="6"/>
      <c r="V28" s="9" t="str">
        <f t="shared" si="32"/>
        <v>.</v>
      </c>
      <c r="AC28" s="169" t="s">
        <v>322</v>
      </c>
      <c r="AD28" s="7">
        <v>9</v>
      </c>
      <c r="AE28" s="6" t="s">
        <v>260</v>
      </c>
      <c r="AF28" s="7"/>
      <c r="AG28" s="7">
        <v>3</v>
      </c>
      <c r="AH28" s="6" t="s">
        <v>323</v>
      </c>
      <c r="AI28" s="9">
        <f t="shared" si="30"/>
        <v>9</v>
      </c>
      <c r="AJ28" s="170" t="str">
        <f t="shared" si="31"/>
        <v>9.3</v>
      </c>
      <c r="AP28" s="199">
        <v>3</v>
      </c>
      <c r="AQ28" s="11" t="str">
        <f t="shared" si="1"/>
        <v>3.6</v>
      </c>
      <c r="AR28" s="11">
        <f t="shared" si="2"/>
        <v>6</v>
      </c>
      <c r="AS28" s="6" t="s">
        <v>818</v>
      </c>
      <c r="AT28" s="13" t="str">
        <f t="shared" si="3"/>
        <v>3.6</v>
      </c>
      <c r="AU28" s="200">
        <f t="shared" si="4"/>
        <v>3</v>
      </c>
      <c r="AW28" s="207">
        <v>1</v>
      </c>
      <c r="AX28" s="14" t="s">
        <v>512</v>
      </c>
      <c r="AY28" s="14" t="str">
        <f t="shared" si="5"/>
        <v>1.4-5</v>
      </c>
      <c r="AZ28" s="14">
        <f t="shared" si="6"/>
        <v>5</v>
      </c>
      <c r="BA28" s="15" t="s">
        <v>874</v>
      </c>
      <c r="BB28" s="14" t="str">
        <f t="shared" si="7"/>
        <v>1.4-5</v>
      </c>
      <c r="BC28" s="14" t="str">
        <f t="shared" si="8"/>
        <v>1.4</v>
      </c>
      <c r="BD28" s="208">
        <f t="shared" si="9"/>
        <v>1</v>
      </c>
      <c r="BF28" s="29"/>
      <c r="BG28" s="29"/>
      <c r="BH28" s="29"/>
      <c r="BI28" s="29"/>
      <c r="BK28" s="13" t="e">
        <f t="shared" si="22"/>
        <v>#REF!</v>
      </c>
      <c r="BL28" s="19" t="e">
        <f t="shared" si="23"/>
        <v>#REF!</v>
      </c>
      <c r="BM28" s="13" t="e">
        <f t="shared" si="25"/>
        <v>#REF!</v>
      </c>
      <c r="BO28" s="241" t="s">
        <v>335</v>
      </c>
      <c r="BP28" s="241" t="s">
        <v>880</v>
      </c>
      <c r="BX28" s="219"/>
      <c r="BY28" s="219"/>
      <c r="BZ28" s="219"/>
      <c r="CA28" s="219"/>
      <c r="CB28" s="219"/>
      <c r="CC28" s="219"/>
      <c r="CD28" s="219"/>
      <c r="CH28" s="180" t="s">
        <v>1265</v>
      </c>
      <c r="CI28" s="19">
        <v>2700</v>
      </c>
      <c r="CJ28" s="228" t="s">
        <v>1636</v>
      </c>
      <c r="CK28" t="s">
        <v>226</v>
      </c>
      <c r="DJ28" s="172" t="s">
        <v>665</v>
      </c>
    </row>
    <row r="29" spans="1:130">
      <c r="A29" s="154" t="s">
        <v>78</v>
      </c>
      <c r="B29" s="54" t="s">
        <v>1358</v>
      </c>
      <c r="C29" s="54" t="s">
        <v>79</v>
      </c>
      <c r="D29" s="54" t="s">
        <v>1359</v>
      </c>
      <c r="E29" s="55">
        <v>40513</v>
      </c>
      <c r="F29" s="56" t="s">
        <v>1280</v>
      </c>
      <c r="G29" s="56" t="s">
        <v>1280</v>
      </c>
      <c r="H29" s="59"/>
      <c r="I29" s="60"/>
      <c r="J29" s="54" t="s">
        <v>24</v>
      </c>
      <c r="K29" s="54" t="s">
        <v>25</v>
      </c>
      <c r="L29" s="54" t="s">
        <v>26</v>
      </c>
      <c r="M29" s="158" t="s">
        <v>27</v>
      </c>
      <c r="T29" s="9"/>
      <c r="U29" s="6"/>
      <c r="V29" s="9" t="str">
        <f t="shared" si="32"/>
        <v>.</v>
      </c>
      <c r="AC29" s="169" t="s">
        <v>324</v>
      </c>
      <c r="AD29" s="7">
        <v>6</v>
      </c>
      <c r="AE29" s="6" t="s">
        <v>253</v>
      </c>
      <c r="AF29" s="7"/>
      <c r="AG29" s="7">
        <v>1</v>
      </c>
      <c r="AH29" s="6" t="s">
        <v>253</v>
      </c>
      <c r="AI29" s="9">
        <f t="shared" si="30"/>
        <v>6</v>
      </c>
      <c r="AJ29" s="170" t="str">
        <f t="shared" si="31"/>
        <v>6.1</v>
      </c>
      <c r="AP29" s="199">
        <v>3</v>
      </c>
      <c r="AQ29" s="11" t="str">
        <f t="shared" si="1"/>
        <v>3.7</v>
      </c>
      <c r="AR29" s="11">
        <f t="shared" si="2"/>
        <v>7</v>
      </c>
      <c r="AS29" s="6" t="s">
        <v>820</v>
      </c>
      <c r="AT29" s="13" t="str">
        <f t="shared" si="3"/>
        <v>3.7</v>
      </c>
      <c r="AU29" s="200">
        <f t="shared" si="4"/>
        <v>3</v>
      </c>
      <c r="AW29" s="207">
        <v>1</v>
      </c>
      <c r="AX29" s="14" t="s">
        <v>512</v>
      </c>
      <c r="AY29" s="14" t="str">
        <f t="shared" si="5"/>
        <v>1.4-6</v>
      </c>
      <c r="AZ29" s="14">
        <f t="shared" si="6"/>
        <v>6</v>
      </c>
      <c r="BA29" s="15" t="s">
        <v>876</v>
      </c>
      <c r="BB29" s="14" t="str">
        <f t="shared" si="7"/>
        <v>1.4-6</v>
      </c>
      <c r="BC29" s="14" t="str">
        <f t="shared" si="8"/>
        <v>1.4</v>
      </c>
      <c r="BD29" s="208">
        <f t="shared" si="9"/>
        <v>1</v>
      </c>
      <c r="BK29" s="13" t="e">
        <f t="shared" si="22"/>
        <v>#REF!</v>
      </c>
      <c r="BL29" s="19" t="e">
        <f t="shared" si="23"/>
        <v>#REF!</v>
      </c>
      <c r="BM29" s="13" t="e">
        <f t="shared" si="25"/>
        <v>#REF!</v>
      </c>
      <c r="BO29" s="241" t="s">
        <v>363</v>
      </c>
      <c r="BP29" s="241" t="s">
        <v>883</v>
      </c>
      <c r="BX29" s="219"/>
      <c r="BY29" s="219"/>
      <c r="BZ29" s="219"/>
      <c r="CA29" s="219"/>
      <c r="CB29" s="219"/>
      <c r="CC29" s="219"/>
      <c r="CD29" s="219"/>
      <c r="CH29" s="180" t="s">
        <v>1266</v>
      </c>
      <c r="CI29" s="19">
        <v>3000</v>
      </c>
      <c r="CJ29" s="228" t="s">
        <v>1635</v>
      </c>
      <c r="CK29" t="s">
        <v>226</v>
      </c>
      <c r="DJ29" s="6" t="s">
        <v>710</v>
      </c>
    </row>
    <row r="30" spans="1:130">
      <c r="A30" s="154" t="s">
        <v>1360</v>
      </c>
      <c r="B30" s="54" t="s">
        <v>1361</v>
      </c>
      <c r="C30" s="54" t="s">
        <v>80</v>
      </c>
      <c r="D30" s="57" t="s">
        <v>1362</v>
      </c>
      <c r="E30" s="55">
        <v>37792</v>
      </c>
      <c r="F30" s="56" t="s">
        <v>1280</v>
      </c>
      <c r="G30" s="56" t="s">
        <v>1280</v>
      </c>
      <c r="H30" s="54" t="s">
        <v>1363</v>
      </c>
      <c r="I30" s="55">
        <v>45695</v>
      </c>
      <c r="J30" s="54" t="s">
        <v>24</v>
      </c>
      <c r="K30" s="54" t="s">
        <v>25</v>
      </c>
      <c r="L30" s="54" t="s">
        <v>26</v>
      </c>
      <c r="M30" s="158" t="s">
        <v>27</v>
      </c>
      <c r="T30" s="9"/>
      <c r="U30" s="6"/>
      <c r="V30" s="9" t="str">
        <f t="shared" si="32"/>
        <v>.</v>
      </c>
      <c r="AC30" s="169" t="s">
        <v>325</v>
      </c>
      <c r="AD30" s="7">
        <v>9</v>
      </c>
      <c r="AE30" s="6" t="s">
        <v>260</v>
      </c>
      <c r="AF30" s="7"/>
      <c r="AG30" s="7">
        <v>4</v>
      </c>
      <c r="AH30" s="6" t="s">
        <v>326</v>
      </c>
      <c r="AI30" s="9">
        <f t="shared" si="30"/>
        <v>9</v>
      </c>
      <c r="AJ30" s="170" t="str">
        <f t="shared" si="31"/>
        <v>9.4</v>
      </c>
      <c r="AP30" s="191">
        <v>4</v>
      </c>
      <c r="AQ30" s="11" t="str">
        <f t="shared" si="1"/>
        <v>4.1</v>
      </c>
      <c r="AR30" s="11">
        <f t="shared" si="2"/>
        <v>1</v>
      </c>
      <c r="AS30" s="12" t="s">
        <v>878</v>
      </c>
      <c r="AT30" s="13" t="str">
        <f t="shared" si="3"/>
        <v>4.1</v>
      </c>
      <c r="AU30" s="200">
        <f t="shared" si="4"/>
        <v>4</v>
      </c>
      <c r="AW30" s="207">
        <v>1</v>
      </c>
      <c r="AX30" s="14" t="s">
        <v>624</v>
      </c>
      <c r="AY30" s="14" t="str">
        <f t="shared" si="5"/>
        <v>1.5-1</v>
      </c>
      <c r="AZ30" s="14">
        <f t="shared" si="6"/>
        <v>1</v>
      </c>
      <c r="BA30" s="15" t="s">
        <v>879</v>
      </c>
      <c r="BB30" s="14" t="str">
        <f t="shared" si="7"/>
        <v>1.5-1</v>
      </c>
      <c r="BC30" s="14" t="str">
        <f t="shared" si="8"/>
        <v>1.5</v>
      </c>
      <c r="BD30" s="208">
        <f t="shared" si="9"/>
        <v>1</v>
      </c>
      <c r="BF30" s="23"/>
      <c r="BG30" s="30"/>
      <c r="BH30" s="23"/>
      <c r="BK30" s="13" t="e">
        <f t="shared" si="22"/>
        <v>#REF!</v>
      </c>
      <c r="BL30" s="19" t="e">
        <f t="shared" si="23"/>
        <v>#REF!</v>
      </c>
      <c r="BM30" s="13" t="e">
        <f t="shared" si="25"/>
        <v>#REF!</v>
      </c>
      <c r="BO30" s="241"/>
      <c r="BP30" s="241"/>
      <c r="BX30" s="219"/>
      <c r="BY30" s="219"/>
      <c r="BZ30" s="219"/>
      <c r="CA30" s="219"/>
      <c r="CB30" s="219"/>
      <c r="CC30" s="219"/>
      <c r="CD30" s="219"/>
      <c r="CH30" s="180" t="s">
        <v>1267</v>
      </c>
      <c r="CI30" s="19">
        <v>5500</v>
      </c>
      <c r="CJ30" s="228" t="s">
        <v>1634</v>
      </c>
      <c r="CK30" t="s">
        <v>226</v>
      </c>
      <c r="DJ30" s="172" t="s">
        <v>712</v>
      </c>
    </row>
    <row r="31" spans="1:130">
      <c r="A31" s="154" t="s">
        <v>81</v>
      </c>
      <c r="B31" s="54" t="s">
        <v>1364</v>
      </c>
      <c r="C31" s="54" t="s">
        <v>82</v>
      </c>
      <c r="D31" s="54" t="s">
        <v>1365</v>
      </c>
      <c r="E31" s="55">
        <v>45147</v>
      </c>
      <c r="F31" s="56" t="s">
        <v>1280</v>
      </c>
      <c r="G31" s="56" t="s">
        <v>1280</v>
      </c>
      <c r="H31" s="59"/>
      <c r="I31" s="60" t="s">
        <v>1289</v>
      </c>
      <c r="J31" s="54" t="s">
        <v>24</v>
      </c>
      <c r="K31" s="54" t="s">
        <v>25</v>
      </c>
      <c r="L31" s="54" t="s">
        <v>26</v>
      </c>
      <c r="M31" s="158" t="s">
        <v>27</v>
      </c>
      <c r="T31" s="9"/>
      <c r="U31" s="6"/>
      <c r="V31" s="9" t="str">
        <f t="shared" si="32"/>
        <v>.</v>
      </c>
      <c r="AC31" s="169" t="s">
        <v>327</v>
      </c>
      <c r="AD31" s="7">
        <v>7</v>
      </c>
      <c r="AE31" s="6" t="s">
        <v>270</v>
      </c>
      <c r="AF31" s="7"/>
      <c r="AG31" s="7">
        <v>3</v>
      </c>
      <c r="AH31" s="6" t="s">
        <v>328</v>
      </c>
      <c r="AI31" s="9">
        <f t="shared" si="30"/>
        <v>7</v>
      </c>
      <c r="AJ31" s="170" t="str">
        <f t="shared" si="31"/>
        <v>7.3</v>
      </c>
      <c r="AP31" s="191">
        <v>4</v>
      </c>
      <c r="AQ31" s="11" t="str">
        <f t="shared" si="1"/>
        <v>4.2</v>
      </c>
      <c r="AR31" s="11">
        <f t="shared" si="2"/>
        <v>2</v>
      </c>
      <c r="AS31" s="12" t="s">
        <v>881</v>
      </c>
      <c r="AT31" s="13" t="str">
        <f t="shared" si="3"/>
        <v>4.2</v>
      </c>
      <c r="AU31" s="200">
        <f t="shared" si="4"/>
        <v>4</v>
      </c>
      <c r="AW31" s="207">
        <v>1</v>
      </c>
      <c r="AX31" s="14" t="s">
        <v>624</v>
      </c>
      <c r="AY31" s="14" t="str">
        <f t="shared" si="5"/>
        <v>1.5-2</v>
      </c>
      <c r="AZ31" s="14">
        <f t="shared" si="6"/>
        <v>2</v>
      </c>
      <c r="BA31" s="15" t="s">
        <v>882</v>
      </c>
      <c r="BB31" s="14" t="str">
        <f t="shared" si="7"/>
        <v>1.5-2</v>
      </c>
      <c r="BC31" s="14" t="str">
        <f t="shared" si="8"/>
        <v>1.5</v>
      </c>
      <c r="BD31" s="208">
        <f t="shared" si="9"/>
        <v>1</v>
      </c>
      <c r="BF31" s="23"/>
      <c r="BG31" s="30"/>
      <c r="BH31" s="23"/>
      <c r="BK31" s="13" t="e">
        <f t="shared" si="22"/>
        <v>#REF!</v>
      </c>
      <c r="BL31" s="19" t="e">
        <f t="shared" si="23"/>
        <v>#REF!</v>
      </c>
      <c r="BM31" s="13" t="e">
        <f t="shared" si="25"/>
        <v>#REF!</v>
      </c>
      <c r="BO31" s="19"/>
      <c r="BP31" s="19"/>
      <c r="BX31" s="219"/>
      <c r="BY31" s="219"/>
      <c r="BZ31" s="219"/>
      <c r="CA31" s="219"/>
      <c r="CB31" s="219"/>
      <c r="CC31" s="219"/>
      <c r="CD31" s="219"/>
      <c r="CH31" s="180" t="s">
        <v>1268</v>
      </c>
      <c r="CI31" s="19">
        <v>2700</v>
      </c>
      <c r="CJ31" s="228" t="s">
        <v>1633</v>
      </c>
      <c r="CK31" t="s">
        <v>226</v>
      </c>
      <c r="DJ31" s="172" t="s">
        <v>759</v>
      </c>
    </row>
    <row r="32" spans="1:130">
      <c r="A32" s="154" t="s">
        <v>83</v>
      </c>
      <c r="B32" s="54" t="s">
        <v>1366</v>
      </c>
      <c r="C32" s="54" t="s">
        <v>84</v>
      </c>
      <c r="D32" s="57" t="s">
        <v>1367</v>
      </c>
      <c r="E32" s="55">
        <v>39049</v>
      </c>
      <c r="F32" s="56" t="s">
        <v>1280</v>
      </c>
      <c r="G32" s="56" t="s">
        <v>1280</v>
      </c>
      <c r="H32" s="59"/>
      <c r="I32" s="60" t="s">
        <v>1289</v>
      </c>
      <c r="J32" s="54" t="s">
        <v>24</v>
      </c>
      <c r="K32" s="54" t="s">
        <v>25</v>
      </c>
      <c r="L32" s="54" t="s">
        <v>26</v>
      </c>
      <c r="M32" s="158" t="s">
        <v>27</v>
      </c>
      <c r="T32" s="9"/>
      <c r="U32" s="6"/>
      <c r="V32" s="9" t="str">
        <f t="shared" si="32"/>
        <v>.</v>
      </c>
      <c r="AC32" s="169" t="s">
        <v>329</v>
      </c>
      <c r="AD32" s="7">
        <v>11</v>
      </c>
      <c r="AE32" s="6" t="s">
        <v>267</v>
      </c>
      <c r="AF32" s="7"/>
      <c r="AG32" s="7">
        <v>2</v>
      </c>
      <c r="AH32" s="6" t="s">
        <v>330</v>
      </c>
      <c r="AI32" s="9">
        <f t="shared" si="30"/>
        <v>11</v>
      </c>
      <c r="AJ32" s="170" t="str">
        <f t="shared" si="31"/>
        <v>11.2</v>
      </c>
      <c r="AP32" s="191">
        <v>4</v>
      </c>
      <c r="AQ32" s="11" t="str">
        <f t="shared" si="1"/>
        <v>4.3</v>
      </c>
      <c r="AR32" s="11">
        <f t="shared" si="2"/>
        <v>3</v>
      </c>
      <c r="AS32" s="12" t="s">
        <v>884</v>
      </c>
      <c r="AT32" s="13" t="str">
        <f t="shared" si="3"/>
        <v>4.3</v>
      </c>
      <c r="AU32" s="200">
        <f t="shared" si="4"/>
        <v>4</v>
      </c>
      <c r="AW32" s="207">
        <v>1</v>
      </c>
      <c r="AX32" s="14" t="s">
        <v>624</v>
      </c>
      <c r="AY32" s="14" t="str">
        <f t="shared" si="5"/>
        <v>1.5-3</v>
      </c>
      <c r="AZ32" s="14">
        <f t="shared" si="6"/>
        <v>3</v>
      </c>
      <c r="BA32" s="15" t="s">
        <v>882</v>
      </c>
      <c r="BB32" s="14" t="str">
        <f t="shared" si="7"/>
        <v>1.5-3</v>
      </c>
      <c r="BC32" s="14" t="str">
        <f t="shared" si="8"/>
        <v>1.5</v>
      </c>
      <c r="BD32" s="208">
        <f t="shared" si="9"/>
        <v>1</v>
      </c>
      <c r="BF32" s="23"/>
      <c r="BG32" s="30"/>
      <c r="BH32" s="23"/>
      <c r="BK32" s="13" t="e">
        <f t="shared" si="22"/>
        <v>#REF!</v>
      </c>
      <c r="BL32" s="19" t="e">
        <f t="shared" si="23"/>
        <v>#REF!</v>
      </c>
      <c r="BM32" s="13" t="e">
        <f t="shared" si="25"/>
        <v>#REF!</v>
      </c>
      <c r="BO32" s="19"/>
      <c r="BP32" s="19"/>
      <c r="BX32" s="219"/>
      <c r="BY32" s="219"/>
      <c r="BZ32" s="219"/>
      <c r="CA32" s="219"/>
      <c r="CB32" s="219"/>
      <c r="CC32" s="219"/>
      <c r="CD32" s="219"/>
      <c r="CH32" s="180" t="s">
        <v>1047</v>
      </c>
      <c r="CI32" s="19">
        <v>4000</v>
      </c>
      <c r="CJ32" s="228" t="s">
        <v>1632</v>
      </c>
      <c r="CK32" t="s">
        <v>226</v>
      </c>
    </row>
    <row r="33" spans="1:89">
      <c r="A33" s="154" t="s">
        <v>85</v>
      </c>
      <c r="B33" s="54" t="s">
        <v>1368</v>
      </c>
      <c r="C33" s="54" t="s">
        <v>86</v>
      </c>
      <c r="D33" s="57" t="s">
        <v>1369</v>
      </c>
      <c r="E33" s="55">
        <v>39808</v>
      </c>
      <c r="F33" s="56" t="s">
        <v>1280</v>
      </c>
      <c r="G33" s="56" t="s">
        <v>1280</v>
      </c>
      <c r="H33" s="59"/>
      <c r="I33" s="60"/>
      <c r="J33" s="54" t="s">
        <v>24</v>
      </c>
      <c r="K33" s="54" t="s">
        <v>25</v>
      </c>
      <c r="L33" s="54" t="s">
        <v>26</v>
      </c>
      <c r="M33" s="158" t="s">
        <v>27</v>
      </c>
      <c r="T33" s="9"/>
      <c r="U33" s="6"/>
      <c r="V33" s="9" t="str">
        <f t="shared" si="32"/>
        <v>.</v>
      </c>
      <c r="AC33" s="169" t="s">
        <v>331</v>
      </c>
      <c r="AD33" s="7">
        <v>2</v>
      </c>
      <c r="AE33" s="6" t="s">
        <v>243</v>
      </c>
      <c r="AF33" s="7"/>
      <c r="AG33" s="7">
        <v>17</v>
      </c>
      <c r="AH33" s="6" t="s">
        <v>332</v>
      </c>
      <c r="AI33" s="9">
        <f t="shared" si="30"/>
        <v>2</v>
      </c>
      <c r="AJ33" s="170" t="str">
        <f t="shared" si="31"/>
        <v>2.17</v>
      </c>
      <c r="AP33" s="191">
        <v>4</v>
      </c>
      <c r="AQ33" s="11" t="str">
        <f t="shared" si="1"/>
        <v>4.4</v>
      </c>
      <c r="AR33" s="11">
        <f t="shared" si="2"/>
        <v>4</v>
      </c>
      <c r="AS33" s="12" t="s">
        <v>885</v>
      </c>
      <c r="AT33" s="13" t="str">
        <f t="shared" si="3"/>
        <v>4.4</v>
      </c>
      <c r="AU33" s="200">
        <f t="shared" si="4"/>
        <v>4</v>
      </c>
      <c r="AW33" s="207">
        <v>1</v>
      </c>
      <c r="AX33" s="14" t="s">
        <v>624</v>
      </c>
      <c r="AY33" s="14" t="str">
        <f t="shared" si="5"/>
        <v>1.5-4</v>
      </c>
      <c r="AZ33" s="14">
        <f t="shared" si="6"/>
        <v>4</v>
      </c>
      <c r="BA33" s="15" t="s">
        <v>886</v>
      </c>
      <c r="BB33" s="14" t="str">
        <f t="shared" si="7"/>
        <v>1.5-4</v>
      </c>
      <c r="BC33" s="14" t="str">
        <f t="shared" si="8"/>
        <v>1.5</v>
      </c>
      <c r="BD33" s="208">
        <f t="shared" si="9"/>
        <v>1</v>
      </c>
      <c r="BF33" s="23"/>
      <c r="BG33" s="30"/>
      <c r="BH33" s="23"/>
      <c r="BK33" s="13" t="e">
        <f t="shared" si="22"/>
        <v>#REF!</v>
      </c>
      <c r="BL33" s="19" t="e">
        <f t="shared" si="23"/>
        <v>#REF!</v>
      </c>
      <c r="BM33" s="13" t="e">
        <f t="shared" si="25"/>
        <v>#REF!</v>
      </c>
      <c r="BO33" s="19"/>
      <c r="BP33" s="19"/>
      <c r="BX33" s="219"/>
      <c r="BY33" s="219"/>
      <c r="BZ33" s="219"/>
      <c r="CA33" s="219"/>
      <c r="CB33" s="219"/>
      <c r="CC33" s="219"/>
      <c r="CD33" s="219"/>
      <c r="CH33" s="180" t="s">
        <v>1269</v>
      </c>
      <c r="CI33" s="19">
        <v>4600</v>
      </c>
      <c r="CJ33" s="228" t="s">
        <v>1645</v>
      </c>
      <c r="CK33" t="s">
        <v>226</v>
      </c>
    </row>
    <row r="34" spans="1:89">
      <c r="A34" s="154" t="s">
        <v>87</v>
      </c>
      <c r="B34" s="54" t="s">
        <v>1370</v>
      </c>
      <c r="C34" s="54" t="s">
        <v>88</v>
      </c>
      <c r="D34" s="57" t="s">
        <v>1371</v>
      </c>
      <c r="E34" s="55">
        <v>39622</v>
      </c>
      <c r="F34" s="56" t="s">
        <v>1280</v>
      </c>
      <c r="G34" s="56" t="s">
        <v>1280</v>
      </c>
      <c r="H34" s="54" t="s">
        <v>1372</v>
      </c>
      <c r="I34" s="55">
        <v>45518</v>
      </c>
      <c r="J34" s="54" t="s">
        <v>24</v>
      </c>
      <c r="K34" s="54" t="s">
        <v>25</v>
      </c>
      <c r="L34" s="54" t="s">
        <v>26</v>
      </c>
      <c r="M34" s="158" t="s">
        <v>27</v>
      </c>
      <c r="T34" s="9"/>
      <c r="U34" s="6"/>
      <c r="V34" s="9" t="str">
        <f t="shared" si="32"/>
        <v>.</v>
      </c>
      <c r="AC34" s="169" t="s">
        <v>374</v>
      </c>
      <c r="AD34" s="7">
        <v>10</v>
      </c>
      <c r="AE34" s="6" t="s">
        <v>240</v>
      </c>
      <c r="AF34" s="7"/>
      <c r="AG34" s="7">
        <v>3</v>
      </c>
      <c r="AH34" s="6" t="s">
        <v>375</v>
      </c>
      <c r="AI34" s="9">
        <f t="shared" si="30"/>
        <v>10</v>
      </c>
      <c r="AJ34" s="170" t="str">
        <f t="shared" si="31"/>
        <v>10.3</v>
      </c>
      <c r="AP34" s="191">
        <v>4</v>
      </c>
      <c r="AQ34" s="11" t="str">
        <f t="shared" si="1"/>
        <v>4.5</v>
      </c>
      <c r="AR34" s="11">
        <f t="shared" si="2"/>
        <v>5</v>
      </c>
      <c r="AS34" s="12" t="s">
        <v>887</v>
      </c>
      <c r="AT34" s="13" t="str">
        <f t="shared" si="3"/>
        <v>4.5</v>
      </c>
      <c r="AU34" s="200">
        <f t="shared" si="4"/>
        <v>4</v>
      </c>
      <c r="AW34" s="207">
        <v>1</v>
      </c>
      <c r="AX34" s="14" t="s">
        <v>624</v>
      </c>
      <c r="AY34" s="14" t="str">
        <f t="shared" si="5"/>
        <v>1.5-5</v>
      </c>
      <c r="AZ34" s="14">
        <f t="shared" si="6"/>
        <v>5</v>
      </c>
      <c r="BA34" s="15" t="s">
        <v>888</v>
      </c>
      <c r="BB34" s="14" t="str">
        <f t="shared" si="7"/>
        <v>1.5-5</v>
      </c>
      <c r="BC34" s="14" t="str">
        <f t="shared" si="8"/>
        <v>1.5</v>
      </c>
      <c r="BD34" s="208">
        <f t="shared" si="9"/>
        <v>1</v>
      </c>
      <c r="BF34" s="23"/>
      <c r="BG34" s="30"/>
      <c r="BH34" s="23"/>
      <c r="BK34" s="13" t="e">
        <f t="shared" si="22"/>
        <v>#REF!</v>
      </c>
      <c r="BL34" s="19" t="e">
        <f t="shared" si="23"/>
        <v>#REF!</v>
      </c>
      <c r="BM34" s="13" t="e">
        <f t="shared" si="25"/>
        <v>#REF!</v>
      </c>
      <c r="BO34" s="19"/>
      <c r="BP34" s="19"/>
      <c r="BX34" s="219"/>
      <c r="BY34" s="219"/>
      <c r="BZ34" s="219"/>
      <c r="CA34" s="219"/>
      <c r="CB34" s="219"/>
      <c r="CC34" s="219"/>
      <c r="CD34" s="219"/>
      <c r="CH34" s="180" t="s">
        <v>1022</v>
      </c>
      <c r="CI34" s="19">
        <v>5700</v>
      </c>
      <c r="CJ34" s="228" t="s">
        <v>1644</v>
      </c>
      <c r="CK34" t="s">
        <v>226</v>
      </c>
    </row>
    <row r="35" spans="1:89">
      <c r="A35" s="154" t="s">
        <v>89</v>
      </c>
      <c r="B35" s="54" t="s">
        <v>1373</v>
      </c>
      <c r="C35" s="54" t="s">
        <v>90</v>
      </c>
      <c r="D35" s="57" t="s">
        <v>1374</v>
      </c>
      <c r="E35" s="55" t="s">
        <v>1375</v>
      </c>
      <c r="F35" s="56" t="s">
        <v>1280</v>
      </c>
      <c r="G35" s="56" t="s">
        <v>1280</v>
      </c>
      <c r="H35" s="59"/>
      <c r="I35" s="60"/>
      <c r="J35" s="54" t="s">
        <v>24</v>
      </c>
      <c r="K35" s="54" t="s">
        <v>25</v>
      </c>
      <c r="L35" s="54" t="s">
        <v>26</v>
      </c>
      <c r="M35" s="158" t="s">
        <v>27</v>
      </c>
      <c r="T35" s="179"/>
      <c r="U35" s="172"/>
      <c r="V35" s="9" t="str">
        <f t="shared" si="32"/>
        <v>.</v>
      </c>
      <c r="AC35" s="169" t="s">
        <v>335</v>
      </c>
      <c r="AD35" s="7">
        <v>4</v>
      </c>
      <c r="AE35" s="6" t="s">
        <v>279</v>
      </c>
      <c r="AF35" s="7"/>
      <c r="AG35" s="7">
        <v>3</v>
      </c>
      <c r="AH35" s="6" t="s">
        <v>336</v>
      </c>
      <c r="AI35" s="9">
        <f t="shared" si="30"/>
        <v>4</v>
      </c>
      <c r="AJ35" s="170" t="str">
        <f t="shared" si="31"/>
        <v>4.3</v>
      </c>
      <c r="AP35" s="199">
        <v>4</v>
      </c>
      <c r="AQ35" s="11" t="str">
        <f t="shared" si="1"/>
        <v>4.6</v>
      </c>
      <c r="AR35" s="11">
        <f t="shared" si="2"/>
        <v>6</v>
      </c>
      <c r="AS35" s="6" t="s">
        <v>818</v>
      </c>
      <c r="AT35" s="13" t="str">
        <f t="shared" si="3"/>
        <v>4.6</v>
      </c>
      <c r="AU35" s="200">
        <f t="shared" si="4"/>
        <v>4</v>
      </c>
      <c r="AW35" s="207">
        <v>1</v>
      </c>
      <c r="AX35" s="14" t="s">
        <v>624</v>
      </c>
      <c r="AY35" s="14" t="str">
        <f t="shared" si="5"/>
        <v>1.5-6</v>
      </c>
      <c r="AZ35" s="14">
        <f t="shared" si="6"/>
        <v>6</v>
      </c>
      <c r="BA35" s="15" t="s">
        <v>889</v>
      </c>
      <c r="BB35" s="14" t="str">
        <f t="shared" si="7"/>
        <v>1.5-6</v>
      </c>
      <c r="BC35" s="14" t="str">
        <f t="shared" si="8"/>
        <v>1.5</v>
      </c>
      <c r="BD35" s="208">
        <f t="shared" si="9"/>
        <v>1</v>
      </c>
      <c r="BF35" s="23"/>
      <c r="BG35" s="30"/>
      <c r="BH35" s="23"/>
      <c r="BK35" s="13" t="e">
        <f t="shared" si="22"/>
        <v>#REF!</v>
      </c>
      <c r="BL35" s="19" t="e">
        <f t="shared" si="23"/>
        <v>#REF!</v>
      </c>
      <c r="BM35" s="13" t="e">
        <f t="shared" si="25"/>
        <v>#REF!</v>
      </c>
      <c r="BO35" s="19"/>
      <c r="BP35" s="19"/>
      <c r="BX35" s="219"/>
      <c r="BY35" s="219"/>
      <c r="BZ35" s="219"/>
      <c r="CA35" s="219"/>
      <c r="CB35" s="219"/>
      <c r="CC35" s="219"/>
      <c r="CD35" s="219"/>
      <c r="CH35" s="180" t="s">
        <v>1270</v>
      </c>
      <c r="CI35" s="19">
        <v>2922</v>
      </c>
      <c r="CJ35" s="228" t="s">
        <v>1643</v>
      </c>
      <c r="CK35" t="s">
        <v>226</v>
      </c>
    </row>
    <row r="36" spans="1:89">
      <c r="A36" s="154" t="s">
        <v>91</v>
      </c>
      <c r="B36" s="54" t="s">
        <v>1376</v>
      </c>
      <c r="C36" s="54" t="s">
        <v>92</v>
      </c>
      <c r="D36" s="57" t="s">
        <v>1377</v>
      </c>
      <c r="E36" s="55" t="s">
        <v>1378</v>
      </c>
      <c r="F36" s="56" t="s">
        <v>1280</v>
      </c>
      <c r="G36" s="56" t="s">
        <v>1280</v>
      </c>
      <c r="H36" s="54" t="s">
        <v>1379</v>
      </c>
      <c r="I36" s="55">
        <v>45686</v>
      </c>
      <c r="J36" s="54" t="s">
        <v>24</v>
      </c>
      <c r="K36" s="54" t="s">
        <v>25</v>
      </c>
      <c r="L36" s="54" t="s">
        <v>26</v>
      </c>
      <c r="M36" s="158" t="s">
        <v>93</v>
      </c>
      <c r="AC36" s="169" t="s">
        <v>337</v>
      </c>
      <c r="AD36" s="7">
        <v>7</v>
      </c>
      <c r="AE36" s="6" t="s">
        <v>270</v>
      </c>
      <c r="AF36" s="7"/>
      <c r="AG36" s="7">
        <v>4</v>
      </c>
      <c r="AH36" s="6" t="s">
        <v>338</v>
      </c>
      <c r="AI36" s="9">
        <f t="shared" si="30"/>
        <v>7</v>
      </c>
      <c r="AJ36" s="170" t="str">
        <f t="shared" si="31"/>
        <v>7.4</v>
      </c>
      <c r="AP36" s="199">
        <v>4</v>
      </c>
      <c r="AQ36" s="11" t="str">
        <f t="shared" si="1"/>
        <v>4.7</v>
      </c>
      <c r="AR36" s="11">
        <f t="shared" si="2"/>
        <v>7</v>
      </c>
      <c r="AS36" s="6" t="s">
        <v>820</v>
      </c>
      <c r="AT36" s="13" t="str">
        <f t="shared" si="3"/>
        <v>4.7</v>
      </c>
      <c r="AU36" s="200">
        <f t="shared" si="4"/>
        <v>4</v>
      </c>
      <c r="AW36" s="207">
        <v>1</v>
      </c>
      <c r="AX36" s="14" t="s">
        <v>624</v>
      </c>
      <c r="AY36" s="14" t="str">
        <f t="shared" si="5"/>
        <v>1.5-7</v>
      </c>
      <c r="AZ36" s="14">
        <f t="shared" si="6"/>
        <v>7</v>
      </c>
      <c r="BA36" s="15" t="s">
        <v>890</v>
      </c>
      <c r="BB36" s="14" t="str">
        <f t="shared" si="7"/>
        <v>1.5-7</v>
      </c>
      <c r="BC36" s="14" t="str">
        <f t="shared" si="8"/>
        <v>1.5</v>
      </c>
      <c r="BD36" s="208">
        <f t="shared" si="9"/>
        <v>1</v>
      </c>
      <c r="BF36" s="23"/>
      <c r="BG36" s="30"/>
      <c r="BH36" s="23"/>
      <c r="BK36" s="13" t="e">
        <f t="shared" si="22"/>
        <v>#REF!</v>
      </c>
      <c r="BL36" s="19" t="e">
        <f t="shared" si="23"/>
        <v>#REF!</v>
      </c>
      <c r="BM36" s="13" t="e">
        <f t="shared" si="25"/>
        <v>#REF!</v>
      </c>
      <c r="BO36" s="19"/>
      <c r="BP36" s="19"/>
      <c r="BX36" s="367"/>
      <c r="BY36" s="365"/>
      <c r="BZ36" s="365"/>
      <c r="CA36" s="365"/>
      <c r="CB36" s="366"/>
      <c r="CC36" s="367"/>
      <c r="CD36" s="363"/>
      <c r="CH36" s="180" t="s">
        <v>891</v>
      </c>
      <c r="CI36" s="19">
        <v>3500</v>
      </c>
      <c r="CJ36" s="228" t="s">
        <v>1642</v>
      </c>
      <c r="CK36" t="s">
        <v>226</v>
      </c>
    </row>
    <row r="37" spans="1:89" ht="15">
      <c r="A37" s="154" t="s">
        <v>1380</v>
      </c>
      <c r="B37" s="54" t="s">
        <v>1381</v>
      </c>
      <c r="C37" s="54" t="s">
        <v>94</v>
      </c>
      <c r="D37" s="57" t="s">
        <v>1382</v>
      </c>
      <c r="E37" s="55">
        <v>39206</v>
      </c>
      <c r="F37" s="56" t="s">
        <v>1280</v>
      </c>
      <c r="G37" s="56" t="s">
        <v>1280</v>
      </c>
      <c r="H37" s="54" t="s">
        <v>1383</v>
      </c>
      <c r="I37" s="55">
        <v>45607</v>
      </c>
      <c r="J37" s="54" t="s">
        <v>24</v>
      </c>
      <c r="K37" s="54" t="s">
        <v>25</v>
      </c>
      <c r="L37" s="54" t="s">
        <v>26</v>
      </c>
      <c r="M37" s="158" t="s">
        <v>93</v>
      </c>
      <c r="T37" s="183" t="s">
        <v>188</v>
      </c>
      <c r="U37" s="184" t="s">
        <v>1695</v>
      </c>
      <c r="V37" s="185" t="s">
        <v>1894</v>
      </c>
      <c r="AC37" s="169" t="s">
        <v>339</v>
      </c>
      <c r="AD37" s="7">
        <v>7</v>
      </c>
      <c r="AE37" s="6" t="s">
        <v>270</v>
      </c>
      <c r="AF37" s="7"/>
      <c r="AG37" s="7">
        <v>5</v>
      </c>
      <c r="AH37" s="6" t="s">
        <v>340</v>
      </c>
      <c r="AI37" s="9">
        <f t="shared" si="30"/>
        <v>7</v>
      </c>
      <c r="AJ37" s="170" t="str">
        <f t="shared" si="31"/>
        <v>7.5</v>
      </c>
      <c r="AP37" s="191">
        <v>5</v>
      </c>
      <c r="AQ37" s="11" t="str">
        <f t="shared" si="1"/>
        <v>5.1</v>
      </c>
      <c r="AR37" s="11">
        <f t="shared" si="2"/>
        <v>1</v>
      </c>
      <c r="AS37" s="12" t="s">
        <v>891</v>
      </c>
      <c r="AT37" s="13" t="str">
        <f t="shared" si="3"/>
        <v>5.1</v>
      </c>
      <c r="AU37" s="200">
        <f t="shared" si="4"/>
        <v>5</v>
      </c>
      <c r="AW37" s="207">
        <v>1</v>
      </c>
      <c r="AX37" s="14" t="s">
        <v>624</v>
      </c>
      <c r="AY37" s="14" t="str">
        <f t="shared" si="5"/>
        <v>1.5-8</v>
      </c>
      <c r="AZ37" s="14">
        <f t="shared" si="6"/>
        <v>8</v>
      </c>
      <c r="BA37" s="15" t="s">
        <v>892</v>
      </c>
      <c r="BB37" s="14" t="str">
        <f t="shared" si="7"/>
        <v>1.5-8</v>
      </c>
      <c r="BC37" s="14" t="str">
        <f t="shared" si="8"/>
        <v>1.5</v>
      </c>
      <c r="BD37" s="208">
        <f t="shared" si="9"/>
        <v>1</v>
      </c>
      <c r="BF37" s="23"/>
      <c r="BG37" s="30"/>
      <c r="BH37" s="23"/>
      <c r="BK37" s="13" t="e">
        <f t="shared" si="22"/>
        <v>#REF!</v>
      </c>
      <c r="BL37" s="19" t="e">
        <f t="shared" si="23"/>
        <v>#REF!</v>
      </c>
      <c r="BM37" s="13" t="e">
        <f t="shared" si="25"/>
        <v>#REF!</v>
      </c>
      <c r="BO37" s="19"/>
      <c r="BP37" s="19"/>
      <c r="BX37" s="84" t="s">
        <v>1727</v>
      </c>
      <c r="BY37" s="83"/>
      <c r="BZ37" s="83"/>
      <c r="CA37" s="84"/>
      <c r="CB37" s="85"/>
      <c r="CC37" s="84"/>
      <c r="CD37" s="84"/>
      <c r="CH37" s="180" t="s">
        <v>1271</v>
      </c>
      <c r="CI37" s="19">
        <v>3670</v>
      </c>
      <c r="CJ37" s="228" t="s">
        <v>1641</v>
      </c>
      <c r="CK37" t="s">
        <v>226</v>
      </c>
    </row>
    <row r="38" spans="1:89">
      <c r="A38" s="154" t="s">
        <v>95</v>
      </c>
      <c r="B38" s="54" t="s">
        <v>1384</v>
      </c>
      <c r="C38" s="54" t="s">
        <v>96</v>
      </c>
      <c r="D38" s="54" t="s">
        <v>1385</v>
      </c>
      <c r="E38" s="55">
        <v>40284</v>
      </c>
      <c r="F38" s="56" t="s">
        <v>1280</v>
      </c>
      <c r="G38" s="56" t="s">
        <v>1280</v>
      </c>
      <c r="H38" s="54" t="s">
        <v>1386</v>
      </c>
      <c r="I38" s="55">
        <v>45631</v>
      </c>
      <c r="J38" s="54" t="s">
        <v>24</v>
      </c>
      <c r="K38" s="54" t="s">
        <v>25</v>
      </c>
      <c r="L38" s="54" t="s">
        <v>26</v>
      </c>
      <c r="M38" s="158" t="s">
        <v>93</v>
      </c>
      <c r="T38" s="120" t="s">
        <v>20</v>
      </c>
      <c r="U38" s="6" t="s">
        <v>19</v>
      </c>
      <c r="V38" s="170" t="str">
        <f>IF(T38="",".",T38)</f>
        <v>Selec</v>
      </c>
      <c r="AC38" s="169" t="s">
        <v>341</v>
      </c>
      <c r="AD38" s="7">
        <v>3</v>
      </c>
      <c r="AE38" s="6" t="s">
        <v>238</v>
      </c>
      <c r="AF38" s="7"/>
      <c r="AG38" s="7">
        <v>5</v>
      </c>
      <c r="AH38" s="6" t="s">
        <v>342</v>
      </c>
      <c r="AI38" s="9">
        <f t="shared" si="30"/>
        <v>3</v>
      </c>
      <c r="AJ38" s="170" t="str">
        <f t="shared" si="31"/>
        <v>3.5</v>
      </c>
      <c r="AP38" s="191">
        <v>5</v>
      </c>
      <c r="AQ38" s="11" t="str">
        <f t="shared" si="1"/>
        <v>5.2</v>
      </c>
      <c r="AR38" s="11">
        <f t="shared" si="2"/>
        <v>2</v>
      </c>
      <c r="AS38" s="12" t="s">
        <v>893</v>
      </c>
      <c r="AT38" s="13" t="str">
        <f t="shared" si="3"/>
        <v>5.2</v>
      </c>
      <c r="AU38" s="200">
        <f t="shared" si="4"/>
        <v>5</v>
      </c>
      <c r="AW38" s="207">
        <v>1</v>
      </c>
      <c r="AX38" s="14" t="s">
        <v>624</v>
      </c>
      <c r="AY38" s="14" t="str">
        <f t="shared" si="5"/>
        <v>1.5-9</v>
      </c>
      <c r="AZ38" s="14">
        <f t="shared" si="6"/>
        <v>9</v>
      </c>
      <c r="BA38" s="15" t="s">
        <v>894</v>
      </c>
      <c r="BB38" s="14" t="str">
        <f t="shared" si="7"/>
        <v>1.5-9</v>
      </c>
      <c r="BC38" s="14" t="str">
        <f t="shared" si="8"/>
        <v>1.5</v>
      </c>
      <c r="BD38" s="208">
        <f t="shared" si="9"/>
        <v>1</v>
      </c>
      <c r="BF38" s="23"/>
      <c r="BG38" s="30"/>
      <c r="BH38" s="23"/>
      <c r="BK38" s="13" t="e">
        <f t="shared" si="22"/>
        <v>#REF!</v>
      </c>
      <c r="BL38" s="19" t="e">
        <f t="shared" si="23"/>
        <v>#REF!</v>
      </c>
      <c r="BM38" s="13" t="e">
        <f t="shared" si="25"/>
        <v>#REF!</v>
      </c>
      <c r="BO38" s="19"/>
      <c r="BP38" s="19"/>
      <c r="BX38" s="220" t="s">
        <v>1210</v>
      </c>
      <c r="BY38" s="48" t="s">
        <v>19</v>
      </c>
      <c r="BZ38" s="48" t="str">
        <f t="shared" ref="BZ38" si="35">IF(BY38="","","Ingrese")</f>
        <v>Ingrese</v>
      </c>
      <c r="CA38" s="86" t="str">
        <f>BX37</f>
        <v>Admisiblidad</v>
      </c>
      <c r="CB38" s="49" t="str">
        <f>BY38</f>
        <v>Seleccione</v>
      </c>
      <c r="CC38" s="50" t="s">
        <v>1210</v>
      </c>
      <c r="CD38" s="222" t="str">
        <f>BX38</f>
        <v>-0-</v>
      </c>
      <c r="CH38" s="180" t="s">
        <v>1272</v>
      </c>
      <c r="CI38" s="19">
        <v>3500</v>
      </c>
      <c r="CJ38" s="228" t="s">
        <v>1640</v>
      </c>
      <c r="CK38" t="s">
        <v>226</v>
      </c>
    </row>
    <row r="39" spans="1:89">
      <c r="A39" s="154" t="s">
        <v>97</v>
      </c>
      <c r="B39" s="54" t="s">
        <v>1387</v>
      </c>
      <c r="C39" s="54" t="s">
        <v>98</v>
      </c>
      <c r="D39" s="57" t="s">
        <v>1388</v>
      </c>
      <c r="E39" s="55">
        <v>39206</v>
      </c>
      <c r="F39" s="56" t="s">
        <v>1280</v>
      </c>
      <c r="G39" s="56" t="s">
        <v>1280</v>
      </c>
      <c r="H39" s="54" t="s">
        <v>1389</v>
      </c>
      <c r="I39" s="55">
        <v>45589</v>
      </c>
      <c r="J39" s="54" t="s">
        <v>24</v>
      </c>
      <c r="K39" s="54" t="s">
        <v>25</v>
      </c>
      <c r="L39" s="54" t="s">
        <v>26</v>
      </c>
      <c r="M39" s="158" t="s">
        <v>93</v>
      </c>
      <c r="T39" s="120" t="s">
        <v>1693</v>
      </c>
      <c r="U39" s="6" t="s">
        <v>1694</v>
      </c>
      <c r="V39" s="170" t="str">
        <f t="shared" ref="V39" si="36">IF(T39="",".",T39)</f>
        <v>A1</v>
      </c>
      <c r="AC39" s="169" t="s">
        <v>343</v>
      </c>
      <c r="AD39" s="7">
        <v>9</v>
      </c>
      <c r="AE39" s="6" t="s">
        <v>260</v>
      </c>
      <c r="AF39" s="7"/>
      <c r="AG39" s="7">
        <v>5</v>
      </c>
      <c r="AH39" s="6" t="s">
        <v>344</v>
      </c>
      <c r="AI39" s="9">
        <f t="shared" si="30"/>
        <v>9</v>
      </c>
      <c r="AJ39" s="170" t="str">
        <f t="shared" si="31"/>
        <v>9.5</v>
      </c>
      <c r="AP39" s="191">
        <v>5</v>
      </c>
      <c r="AQ39" s="11" t="str">
        <f t="shared" si="1"/>
        <v>5.3</v>
      </c>
      <c r="AR39" s="11">
        <f t="shared" si="2"/>
        <v>3</v>
      </c>
      <c r="AS39" s="12" t="s">
        <v>895</v>
      </c>
      <c r="AT39" s="13" t="str">
        <f t="shared" si="3"/>
        <v>5.3</v>
      </c>
      <c r="AU39" s="200">
        <f t="shared" si="4"/>
        <v>5</v>
      </c>
      <c r="AW39" s="207">
        <v>1</v>
      </c>
      <c r="AX39" s="14" t="s">
        <v>624</v>
      </c>
      <c r="AY39" s="14" t="str">
        <f t="shared" si="5"/>
        <v>1.5-10</v>
      </c>
      <c r="AZ39" s="14">
        <f t="shared" si="6"/>
        <v>10</v>
      </c>
      <c r="BA39" s="15" t="s">
        <v>896</v>
      </c>
      <c r="BB39" s="14" t="str">
        <f t="shared" si="7"/>
        <v>1.5-10</v>
      </c>
      <c r="BC39" s="14" t="str">
        <f t="shared" si="8"/>
        <v>1.5</v>
      </c>
      <c r="BD39" s="208">
        <f t="shared" si="9"/>
        <v>1</v>
      </c>
      <c r="BF39" s="23"/>
      <c r="BG39" s="30"/>
      <c r="BH39" s="23"/>
      <c r="BK39" s="13" t="e">
        <f t="shared" si="22"/>
        <v>#REF!</v>
      </c>
      <c r="BL39" s="19" t="e">
        <f t="shared" si="23"/>
        <v>#REF!</v>
      </c>
      <c r="BM39" s="13" t="e">
        <f t="shared" si="25"/>
        <v>#REF!</v>
      </c>
      <c r="BX39" s="219">
        <v>2239626</v>
      </c>
      <c r="BY39" s="41" t="s">
        <v>1723</v>
      </c>
      <c r="BZ39" s="41" t="s">
        <v>1205</v>
      </c>
      <c r="CA39" s="41" t="s">
        <v>1710</v>
      </c>
      <c r="CB39" s="19" t="str">
        <f>IF(BY39="","",CONCATENATE(BY39," - ",CA39))</f>
        <v>Rosa María Trinidad Acosta - Admisibilidad</v>
      </c>
      <c r="CC39" s="46" t="s">
        <v>1724</v>
      </c>
      <c r="CD39" s="221">
        <f t="shared" ref="CD39" si="37">BX39</f>
        <v>2239626</v>
      </c>
      <c r="CH39" s="180" t="s">
        <v>1273</v>
      </c>
      <c r="CI39" s="19">
        <v>3050</v>
      </c>
      <c r="CJ39" s="228" t="s">
        <v>1639</v>
      </c>
      <c r="CK39" t="s">
        <v>226</v>
      </c>
    </row>
    <row r="40" spans="1:89">
      <c r="A40" s="154" t="s">
        <v>99</v>
      </c>
      <c r="B40" s="54" t="s">
        <v>1390</v>
      </c>
      <c r="C40" s="54" t="s">
        <v>24</v>
      </c>
      <c r="D40" s="57" t="s">
        <v>1391</v>
      </c>
      <c r="E40" s="55">
        <v>35402</v>
      </c>
      <c r="F40" s="56" t="s">
        <v>1280</v>
      </c>
      <c r="G40" s="56" t="s">
        <v>1280</v>
      </c>
      <c r="H40" s="54" t="s">
        <v>1392</v>
      </c>
      <c r="I40" s="55">
        <v>45617</v>
      </c>
      <c r="J40" s="54" t="s">
        <v>24</v>
      </c>
      <c r="K40" s="54" t="s">
        <v>25</v>
      </c>
      <c r="L40" s="54" t="s">
        <v>26</v>
      </c>
      <c r="M40" s="158" t="s">
        <v>93</v>
      </c>
      <c r="T40" s="120" t="s">
        <v>1696</v>
      </c>
      <c r="U40" s="6" t="s">
        <v>1697</v>
      </c>
      <c r="V40" s="170" t="str">
        <f t="shared" ref="V40:V49" si="38">IF(T40="",".",T40)</f>
        <v>A2</v>
      </c>
      <c r="AC40" s="169" t="s">
        <v>345</v>
      </c>
      <c r="AD40" s="7">
        <v>5</v>
      </c>
      <c r="AE40" s="6" t="s">
        <v>248</v>
      </c>
      <c r="AF40" s="7"/>
      <c r="AG40" s="7">
        <v>3</v>
      </c>
      <c r="AH40" s="6" t="s">
        <v>346</v>
      </c>
      <c r="AI40" s="9">
        <f t="shared" si="30"/>
        <v>5</v>
      </c>
      <c r="AJ40" s="170" t="str">
        <f t="shared" si="31"/>
        <v>5.3</v>
      </c>
      <c r="AP40" s="191">
        <v>5</v>
      </c>
      <c r="AQ40" s="11" t="str">
        <f t="shared" si="1"/>
        <v>5.4</v>
      </c>
      <c r="AR40" s="11">
        <f t="shared" si="2"/>
        <v>4</v>
      </c>
      <c r="AS40" s="12" t="s">
        <v>897</v>
      </c>
      <c r="AT40" s="13" t="str">
        <f t="shared" si="3"/>
        <v>5.4</v>
      </c>
      <c r="AU40" s="200">
        <f t="shared" si="4"/>
        <v>5</v>
      </c>
      <c r="AW40" s="207">
        <v>1</v>
      </c>
      <c r="AX40" s="14" t="s">
        <v>624</v>
      </c>
      <c r="AY40" s="14" t="str">
        <f t="shared" si="5"/>
        <v>1.5-11</v>
      </c>
      <c r="AZ40" s="14">
        <f t="shared" si="6"/>
        <v>11</v>
      </c>
      <c r="BA40" s="15" t="s">
        <v>898</v>
      </c>
      <c r="BB40" s="14" t="str">
        <f t="shared" si="7"/>
        <v>1.5-11</v>
      </c>
      <c r="BC40" s="14" t="str">
        <f t="shared" si="8"/>
        <v>1.5</v>
      </c>
      <c r="BD40" s="208">
        <f t="shared" si="9"/>
        <v>1</v>
      </c>
      <c r="BF40" s="23"/>
      <c r="BG40" s="30"/>
      <c r="BH40" s="23"/>
      <c r="BK40" s="13" t="e">
        <f t="shared" si="22"/>
        <v>#REF!</v>
      </c>
      <c r="BL40" s="19" t="e">
        <f t="shared" si="23"/>
        <v>#REF!</v>
      </c>
      <c r="BM40" s="13" t="e">
        <f t="shared" si="25"/>
        <v>#REF!</v>
      </c>
      <c r="BX40" s="367"/>
      <c r="BY40" s="365"/>
      <c r="BZ40" s="365"/>
      <c r="CA40" s="367"/>
      <c r="CB40" s="366"/>
      <c r="CC40" s="367"/>
      <c r="CD40" s="363"/>
      <c r="CH40" s="126" t="s">
        <v>1274</v>
      </c>
      <c r="CI40" s="153">
        <v>4000</v>
      </c>
      <c r="CJ40" s="229" t="s">
        <v>1638</v>
      </c>
    </row>
    <row r="41" spans="1:89">
      <c r="A41" s="154" t="s">
        <v>186</v>
      </c>
      <c r="B41" s="54" t="s">
        <v>1393</v>
      </c>
      <c r="C41" s="54" t="s">
        <v>187</v>
      </c>
      <c r="D41" s="54" t="s">
        <v>1394</v>
      </c>
      <c r="E41" s="55">
        <v>44189</v>
      </c>
      <c r="F41" s="56" t="s">
        <v>1280</v>
      </c>
      <c r="G41" s="56" t="s">
        <v>1280</v>
      </c>
      <c r="H41" s="59"/>
      <c r="I41" s="60" t="s">
        <v>1289</v>
      </c>
      <c r="J41" s="54" t="s">
        <v>24</v>
      </c>
      <c r="K41" s="54" t="s">
        <v>25</v>
      </c>
      <c r="L41" s="54" t="s">
        <v>26</v>
      </c>
      <c r="M41" s="158" t="s">
        <v>93</v>
      </c>
      <c r="T41" s="120" t="s">
        <v>1698</v>
      </c>
      <c r="U41" s="6" t="s">
        <v>1699</v>
      </c>
      <c r="V41" s="170" t="str">
        <f t="shared" si="38"/>
        <v>A3</v>
      </c>
      <c r="AC41" s="169" t="s">
        <v>347</v>
      </c>
      <c r="AD41" s="7">
        <v>7</v>
      </c>
      <c r="AE41" s="6" t="s">
        <v>270</v>
      </c>
      <c r="AF41" s="7"/>
      <c r="AG41" s="7">
        <v>9</v>
      </c>
      <c r="AH41" s="6" t="s">
        <v>348</v>
      </c>
      <c r="AI41" s="9">
        <f t="shared" si="30"/>
        <v>7</v>
      </c>
      <c r="AJ41" s="170" t="str">
        <f t="shared" si="31"/>
        <v>7.9</v>
      </c>
      <c r="AP41" s="191">
        <v>5</v>
      </c>
      <c r="AQ41" s="11" t="str">
        <f t="shared" si="1"/>
        <v>5.5</v>
      </c>
      <c r="AR41" s="11">
        <f t="shared" si="2"/>
        <v>5</v>
      </c>
      <c r="AS41" s="12" t="s">
        <v>899</v>
      </c>
      <c r="AT41" s="13" t="str">
        <f t="shared" si="3"/>
        <v>5.5</v>
      </c>
      <c r="AU41" s="200">
        <f t="shared" si="4"/>
        <v>5</v>
      </c>
      <c r="AW41" s="207">
        <v>1</v>
      </c>
      <c r="AX41" s="14" t="s">
        <v>624</v>
      </c>
      <c r="AY41" s="14" t="str">
        <f t="shared" si="5"/>
        <v>1.5-12</v>
      </c>
      <c r="AZ41" s="14">
        <f t="shared" si="6"/>
        <v>12</v>
      </c>
      <c r="BA41" s="15" t="s">
        <v>900</v>
      </c>
      <c r="BB41" s="14" t="str">
        <f t="shared" si="7"/>
        <v>1.5-12</v>
      </c>
      <c r="BC41" s="14" t="str">
        <f t="shared" si="8"/>
        <v>1.5</v>
      </c>
      <c r="BD41" s="208">
        <f t="shared" si="9"/>
        <v>1</v>
      </c>
      <c r="BF41" s="23"/>
      <c r="BG41" s="30"/>
      <c r="BH41" s="23"/>
      <c r="BK41" s="13" t="e">
        <f t="shared" si="22"/>
        <v>#REF!</v>
      </c>
      <c r="BL41" s="19" t="e">
        <f t="shared" si="23"/>
        <v>#REF!</v>
      </c>
      <c r="BM41" s="13" t="e">
        <f t="shared" si="25"/>
        <v>#REF!</v>
      </c>
      <c r="BX41" s="368"/>
      <c r="BY41" s="366"/>
      <c r="BZ41" s="366"/>
      <c r="CA41" s="366"/>
      <c r="CB41" s="366"/>
      <c r="CC41" s="366"/>
      <c r="CD41" s="364"/>
    </row>
    <row r="42" spans="1:89">
      <c r="A42" s="154" t="s">
        <v>100</v>
      </c>
      <c r="B42" s="54" t="s">
        <v>1395</v>
      </c>
      <c r="C42" s="54" t="s">
        <v>101</v>
      </c>
      <c r="D42" s="57" t="s">
        <v>102</v>
      </c>
      <c r="E42" s="55">
        <v>34696</v>
      </c>
      <c r="F42" s="56" t="s">
        <v>1280</v>
      </c>
      <c r="G42" s="56" t="s">
        <v>1280</v>
      </c>
      <c r="H42" s="54" t="s">
        <v>1396</v>
      </c>
      <c r="I42" s="55">
        <v>45502</v>
      </c>
      <c r="J42" s="54" t="s">
        <v>24</v>
      </c>
      <c r="K42" s="54" t="s">
        <v>25</v>
      </c>
      <c r="L42" s="54" t="s">
        <v>26</v>
      </c>
      <c r="M42" s="158" t="s">
        <v>93</v>
      </c>
      <c r="T42" s="120" t="s">
        <v>1700</v>
      </c>
      <c r="U42" s="6" t="s">
        <v>1701</v>
      </c>
      <c r="V42" s="170" t="str">
        <f t="shared" si="38"/>
        <v>A4</v>
      </c>
      <c r="AC42" s="169" t="s">
        <v>349</v>
      </c>
      <c r="AD42" s="7">
        <v>17</v>
      </c>
      <c r="AE42" s="6" t="s">
        <v>235</v>
      </c>
      <c r="AF42" s="7"/>
      <c r="AG42" s="7">
        <v>4</v>
      </c>
      <c r="AH42" s="6" t="s">
        <v>350</v>
      </c>
      <c r="AI42" s="9">
        <f t="shared" si="30"/>
        <v>17</v>
      </c>
      <c r="AJ42" s="170" t="str">
        <f t="shared" si="31"/>
        <v>17.4</v>
      </c>
      <c r="AP42" s="191">
        <v>5</v>
      </c>
      <c r="AQ42" s="11" t="str">
        <f t="shared" si="1"/>
        <v>5.6</v>
      </c>
      <c r="AR42" s="11">
        <f t="shared" si="2"/>
        <v>6</v>
      </c>
      <c r="AS42" s="12" t="s">
        <v>901</v>
      </c>
      <c r="AT42" s="13" t="str">
        <f t="shared" si="3"/>
        <v>5.6</v>
      </c>
      <c r="AU42" s="200">
        <f t="shared" si="4"/>
        <v>5</v>
      </c>
      <c r="AW42" s="207">
        <v>1</v>
      </c>
      <c r="AX42" s="14" t="s">
        <v>624</v>
      </c>
      <c r="AY42" s="14" t="str">
        <f t="shared" si="5"/>
        <v>1.5-13</v>
      </c>
      <c r="AZ42" s="14">
        <f t="shared" si="6"/>
        <v>13</v>
      </c>
      <c r="BA42" s="15" t="s">
        <v>902</v>
      </c>
      <c r="BB42" s="14" t="str">
        <f t="shared" si="7"/>
        <v>1.5-13</v>
      </c>
      <c r="BC42" s="14" t="str">
        <f t="shared" si="8"/>
        <v>1.5</v>
      </c>
      <c r="BD42" s="208">
        <f t="shared" si="9"/>
        <v>1</v>
      </c>
      <c r="BF42" s="23"/>
      <c r="BG42" s="30"/>
      <c r="BH42" s="23"/>
      <c r="BK42" s="13" t="e">
        <f t="shared" si="22"/>
        <v>#REF!</v>
      </c>
      <c r="BL42" s="19" t="e">
        <f t="shared" si="23"/>
        <v>#REF!</v>
      </c>
      <c r="BM42" s="13" t="e">
        <f t="shared" si="25"/>
        <v>#REF!</v>
      </c>
      <c r="BX42" s="364"/>
      <c r="CD42" s="364"/>
    </row>
    <row r="43" spans="1:89">
      <c r="A43" s="154" t="s">
        <v>103</v>
      </c>
      <c r="B43" s="54" t="s">
        <v>1397</v>
      </c>
      <c r="C43" s="54" t="s">
        <v>104</v>
      </c>
      <c r="D43" s="57" t="s">
        <v>1398</v>
      </c>
      <c r="E43" s="55">
        <v>39232</v>
      </c>
      <c r="F43" s="56" t="s">
        <v>1280</v>
      </c>
      <c r="G43" s="56" t="s">
        <v>1280</v>
      </c>
      <c r="H43" s="59"/>
      <c r="I43" s="60"/>
      <c r="J43" s="54" t="s">
        <v>24</v>
      </c>
      <c r="K43" s="54" t="s">
        <v>25</v>
      </c>
      <c r="L43" s="54" t="s">
        <v>26</v>
      </c>
      <c r="M43" s="158" t="s">
        <v>93</v>
      </c>
      <c r="T43" s="120"/>
      <c r="U43" s="6"/>
      <c r="V43" s="170" t="str">
        <f t="shared" si="38"/>
        <v>.</v>
      </c>
      <c r="AC43" s="169" t="s">
        <v>351</v>
      </c>
      <c r="AD43" s="7">
        <v>7</v>
      </c>
      <c r="AE43" s="6" t="s">
        <v>270</v>
      </c>
      <c r="AF43" s="7"/>
      <c r="AG43" s="7">
        <v>7</v>
      </c>
      <c r="AH43" s="6" t="s">
        <v>352</v>
      </c>
      <c r="AI43" s="9">
        <f t="shared" si="30"/>
        <v>7</v>
      </c>
      <c r="AJ43" s="170" t="str">
        <f t="shared" si="31"/>
        <v>7.7</v>
      </c>
      <c r="AP43" s="191">
        <v>5</v>
      </c>
      <c r="AQ43" s="11" t="str">
        <f t="shared" si="1"/>
        <v>5.7</v>
      </c>
      <c r="AR43" s="11">
        <f t="shared" si="2"/>
        <v>7</v>
      </c>
      <c r="AS43" s="12" t="s">
        <v>903</v>
      </c>
      <c r="AT43" s="13" t="str">
        <f t="shared" si="3"/>
        <v>5.7</v>
      </c>
      <c r="AU43" s="200">
        <f t="shared" si="4"/>
        <v>5</v>
      </c>
      <c r="AW43" s="207">
        <v>1</v>
      </c>
      <c r="AX43" s="14" t="s">
        <v>624</v>
      </c>
      <c r="AY43" s="14" t="str">
        <f t="shared" si="5"/>
        <v>1.5-14</v>
      </c>
      <c r="AZ43" s="14">
        <f t="shared" si="6"/>
        <v>14</v>
      </c>
      <c r="BA43" s="15" t="s">
        <v>904</v>
      </c>
      <c r="BB43" s="14" t="str">
        <f t="shared" si="7"/>
        <v>1.5-14</v>
      </c>
      <c r="BC43" s="14" t="str">
        <f t="shared" si="8"/>
        <v>1.5</v>
      </c>
      <c r="BD43" s="208">
        <f t="shared" si="9"/>
        <v>1</v>
      </c>
      <c r="BF43" s="23"/>
      <c r="BG43" s="30"/>
      <c r="BH43" s="23"/>
      <c r="BK43" s="13" t="e">
        <f t="shared" si="22"/>
        <v>#REF!</v>
      </c>
      <c r="BL43" s="19" t="e">
        <f t="shared" si="23"/>
        <v>#REF!</v>
      </c>
      <c r="BM43" s="13" t="e">
        <f t="shared" si="25"/>
        <v>#REF!</v>
      </c>
      <c r="BX43" s="364"/>
      <c r="BY43" s="362"/>
      <c r="CD43" s="364"/>
    </row>
    <row r="44" spans="1:89">
      <c r="A44" s="154" t="s">
        <v>105</v>
      </c>
      <c r="B44" s="54" t="s">
        <v>1399</v>
      </c>
      <c r="C44" s="54" t="s">
        <v>106</v>
      </c>
      <c r="D44" s="57" t="s">
        <v>107</v>
      </c>
      <c r="E44" s="55">
        <v>34264</v>
      </c>
      <c r="F44" s="56" t="s">
        <v>1280</v>
      </c>
      <c r="G44" s="56" t="s">
        <v>1280</v>
      </c>
      <c r="H44" s="54" t="s">
        <v>1400</v>
      </c>
      <c r="I44" s="55">
        <v>45714</v>
      </c>
      <c r="J44" s="54" t="s">
        <v>24</v>
      </c>
      <c r="K44" s="54" t="s">
        <v>25</v>
      </c>
      <c r="L44" s="54" t="s">
        <v>26</v>
      </c>
      <c r="M44" s="158" t="s">
        <v>93</v>
      </c>
      <c r="T44" s="120"/>
      <c r="U44" s="6"/>
      <c r="V44" s="170" t="str">
        <f t="shared" si="38"/>
        <v>.</v>
      </c>
      <c r="AC44" s="169" t="s">
        <v>353</v>
      </c>
      <c r="AD44" s="7">
        <v>12</v>
      </c>
      <c r="AE44" s="6" t="s">
        <v>265</v>
      </c>
      <c r="AF44" s="7"/>
      <c r="AG44" s="7">
        <v>3</v>
      </c>
      <c r="AH44" s="6" t="s">
        <v>354</v>
      </c>
      <c r="AI44" s="9">
        <f t="shared" si="30"/>
        <v>12</v>
      </c>
      <c r="AJ44" s="170" t="str">
        <f t="shared" si="31"/>
        <v>12.3</v>
      </c>
      <c r="AP44" s="191">
        <v>5</v>
      </c>
      <c r="AQ44" s="11" t="str">
        <f t="shared" si="1"/>
        <v>5.8</v>
      </c>
      <c r="AR44" s="11">
        <f t="shared" si="2"/>
        <v>8</v>
      </c>
      <c r="AS44" s="12" t="s">
        <v>905</v>
      </c>
      <c r="AT44" s="13" t="str">
        <f t="shared" si="3"/>
        <v>5.8</v>
      </c>
      <c r="AU44" s="200">
        <f t="shared" si="4"/>
        <v>5</v>
      </c>
      <c r="AW44" s="207">
        <v>1</v>
      </c>
      <c r="AX44" s="14" t="s">
        <v>624</v>
      </c>
      <c r="AY44" s="14" t="str">
        <f t="shared" si="5"/>
        <v>1.5-15</v>
      </c>
      <c r="AZ44" s="14">
        <f t="shared" si="6"/>
        <v>15</v>
      </c>
      <c r="BA44" s="15" t="s">
        <v>906</v>
      </c>
      <c r="BB44" s="14" t="str">
        <f t="shared" si="7"/>
        <v>1.5-15</v>
      </c>
      <c r="BC44" s="14" t="str">
        <f t="shared" si="8"/>
        <v>1.5</v>
      </c>
      <c r="BD44" s="208">
        <f t="shared" si="9"/>
        <v>1</v>
      </c>
      <c r="BF44" s="23"/>
      <c r="BG44" s="30"/>
      <c r="BH44" s="23"/>
      <c r="BK44" s="13" t="e">
        <f t="shared" si="22"/>
        <v>#REF!</v>
      </c>
      <c r="BL44" s="19" t="e">
        <f t="shared" si="23"/>
        <v>#REF!</v>
      </c>
      <c r="BM44" s="13" t="e">
        <f t="shared" si="25"/>
        <v>#REF!</v>
      </c>
      <c r="BY44" s="48" t="s">
        <v>1206</v>
      </c>
    </row>
    <row r="45" spans="1:89">
      <c r="A45" s="154" t="s">
        <v>108</v>
      </c>
      <c r="B45" s="54" t="s">
        <v>1401</v>
      </c>
      <c r="C45" s="54" t="s">
        <v>109</v>
      </c>
      <c r="D45" s="54" t="s">
        <v>1402</v>
      </c>
      <c r="E45" s="55">
        <v>39813</v>
      </c>
      <c r="F45" s="56" t="s">
        <v>1280</v>
      </c>
      <c r="G45" s="56" t="s">
        <v>1280</v>
      </c>
      <c r="H45" s="59"/>
      <c r="I45" s="60" t="s">
        <v>1289</v>
      </c>
      <c r="J45" s="54" t="s">
        <v>24</v>
      </c>
      <c r="K45" s="54" t="s">
        <v>25</v>
      </c>
      <c r="L45" s="54" t="s">
        <v>26</v>
      </c>
      <c r="M45" s="158" t="s">
        <v>27</v>
      </c>
      <c r="T45" s="180"/>
      <c r="U45" s="19"/>
      <c r="V45" s="170" t="str">
        <f t="shared" si="38"/>
        <v>.</v>
      </c>
      <c r="AC45" s="169" t="s">
        <v>355</v>
      </c>
      <c r="AD45" s="7">
        <v>2</v>
      </c>
      <c r="AE45" s="6" t="s">
        <v>243</v>
      </c>
      <c r="AF45" s="7"/>
      <c r="AG45" s="7">
        <v>3</v>
      </c>
      <c r="AH45" s="6" t="s">
        <v>356</v>
      </c>
      <c r="AI45" s="9">
        <f t="shared" si="30"/>
        <v>2</v>
      </c>
      <c r="AJ45" s="170" t="str">
        <f t="shared" si="31"/>
        <v>2.3</v>
      </c>
      <c r="AP45" s="191">
        <v>5</v>
      </c>
      <c r="AQ45" s="11" t="str">
        <f t="shared" si="1"/>
        <v>5.9</v>
      </c>
      <c r="AR45" s="11">
        <f t="shared" si="2"/>
        <v>9</v>
      </c>
      <c r="AS45" s="12" t="s">
        <v>907</v>
      </c>
      <c r="AT45" s="13" t="str">
        <f t="shared" si="3"/>
        <v>5.9</v>
      </c>
      <c r="AU45" s="200">
        <f t="shared" si="4"/>
        <v>5</v>
      </c>
      <c r="AW45" s="207">
        <v>1</v>
      </c>
      <c r="AX45" s="14" t="s">
        <v>649</v>
      </c>
      <c r="AY45" s="14" t="str">
        <f t="shared" si="5"/>
        <v>1.6-1</v>
      </c>
      <c r="AZ45" s="14">
        <f t="shared" si="6"/>
        <v>1</v>
      </c>
      <c r="BA45" s="15" t="s">
        <v>908</v>
      </c>
      <c r="BB45" s="14" t="str">
        <f t="shared" si="7"/>
        <v>1.6-1</v>
      </c>
      <c r="BC45" s="14" t="str">
        <f t="shared" si="8"/>
        <v>1.6</v>
      </c>
      <c r="BD45" s="208">
        <f t="shared" si="9"/>
        <v>1</v>
      </c>
      <c r="BF45" s="23"/>
      <c r="BG45" s="30"/>
      <c r="BH45" s="23"/>
    </row>
    <row r="46" spans="1:89">
      <c r="A46" s="154" t="s">
        <v>110</v>
      </c>
      <c r="B46" s="54" t="s">
        <v>1403</v>
      </c>
      <c r="C46" s="54" t="s">
        <v>111</v>
      </c>
      <c r="D46" s="57" t="s">
        <v>1404</v>
      </c>
      <c r="E46" s="55">
        <v>39323</v>
      </c>
      <c r="F46" s="56" t="s">
        <v>1280</v>
      </c>
      <c r="G46" s="56" t="s">
        <v>1280</v>
      </c>
      <c r="H46" s="59"/>
      <c r="I46" s="60" t="s">
        <v>1289</v>
      </c>
      <c r="J46" s="54" t="s">
        <v>24</v>
      </c>
      <c r="K46" s="54" t="s">
        <v>25</v>
      </c>
      <c r="L46" s="54" t="s">
        <v>26</v>
      </c>
      <c r="M46" s="158" t="s">
        <v>27</v>
      </c>
      <c r="T46" s="180"/>
      <c r="U46" s="19"/>
      <c r="V46" s="170" t="str">
        <f t="shared" si="38"/>
        <v>.</v>
      </c>
      <c r="AC46" s="169" t="s">
        <v>380</v>
      </c>
      <c r="AD46" s="7">
        <v>10</v>
      </c>
      <c r="AE46" s="6" t="s">
        <v>240</v>
      </c>
      <c r="AF46" s="7"/>
      <c r="AG46" s="7">
        <v>4</v>
      </c>
      <c r="AH46" s="6" t="s">
        <v>381</v>
      </c>
      <c r="AI46" s="9">
        <f t="shared" si="30"/>
        <v>10</v>
      </c>
      <c r="AJ46" s="170" t="str">
        <f t="shared" si="31"/>
        <v>10.4</v>
      </c>
      <c r="AP46" s="199">
        <v>5</v>
      </c>
      <c r="AQ46" s="11" t="str">
        <f t="shared" si="1"/>
        <v>5.10</v>
      </c>
      <c r="AR46" s="11">
        <f t="shared" si="2"/>
        <v>10</v>
      </c>
      <c r="AS46" s="6" t="s">
        <v>818</v>
      </c>
      <c r="AT46" s="13" t="str">
        <f t="shared" si="3"/>
        <v>5.10</v>
      </c>
      <c r="AU46" s="200">
        <f t="shared" si="4"/>
        <v>5</v>
      </c>
      <c r="AW46" s="207">
        <v>1</v>
      </c>
      <c r="AX46" s="14" t="s">
        <v>649</v>
      </c>
      <c r="AY46" s="14" t="str">
        <f t="shared" si="5"/>
        <v>1.6-2</v>
      </c>
      <c r="AZ46" s="14">
        <f t="shared" si="6"/>
        <v>2</v>
      </c>
      <c r="BA46" s="15" t="s">
        <v>909</v>
      </c>
      <c r="BB46" s="14" t="str">
        <f t="shared" si="7"/>
        <v>1.6-2</v>
      </c>
      <c r="BC46" s="14" t="str">
        <f t="shared" si="8"/>
        <v>1.6</v>
      </c>
      <c r="BD46" s="208">
        <f t="shared" si="9"/>
        <v>1</v>
      </c>
      <c r="BF46" s="23"/>
      <c r="BG46" s="30"/>
      <c r="BH46" s="23"/>
    </row>
    <row r="47" spans="1:89" ht="15">
      <c r="A47" s="154" t="s">
        <v>1405</v>
      </c>
      <c r="B47" s="54" t="s">
        <v>1406</v>
      </c>
      <c r="C47" s="54" t="s">
        <v>112</v>
      </c>
      <c r="D47" s="54" t="s">
        <v>1407</v>
      </c>
      <c r="E47" s="55">
        <v>41359</v>
      </c>
      <c r="F47" s="56" t="s">
        <v>1280</v>
      </c>
      <c r="G47" s="56" t="s">
        <v>1280</v>
      </c>
      <c r="H47" s="54" t="s">
        <v>1408</v>
      </c>
      <c r="I47" s="55">
        <v>45561</v>
      </c>
      <c r="J47" s="54" t="s">
        <v>24</v>
      </c>
      <c r="K47" s="54" t="s">
        <v>25</v>
      </c>
      <c r="L47" s="54" t="s">
        <v>26</v>
      </c>
      <c r="M47" s="158" t="s">
        <v>27</v>
      </c>
      <c r="T47" s="180"/>
      <c r="U47" s="19"/>
      <c r="V47" s="170" t="str">
        <f t="shared" si="38"/>
        <v>.</v>
      </c>
      <c r="AC47" s="169" t="s">
        <v>360</v>
      </c>
      <c r="AD47" s="7">
        <v>1</v>
      </c>
      <c r="AE47" s="6" t="s">
        <v>272</v>
      </c>
      <c r="AF47" s="7" t="s">
        <v>273</v>
      </c>
      <c r="AG47" s="7">
        <v>1</v>
      </c>
      <c r="AH47" s="6" t="s">
        <v>272</v>
      </c>
      <c r="AI47" s="9">
        <f t="shared" si="30"/>
        <v>1</v>
      </c>
      <c r="AJ47" s="170" t="str">
        <f t="shared" si="31"/>
        <v>1.1</v>
      </c>
      <c r="AP47" s="199">
        <v>5</v>
      </c>
      <c r="AQ47" s="11" t="str">
        <f t="shared" si="1"/>
        <v>5.11</v>
      </c>
      <c r="AR47" s="11">
        <f t="shared" si="2"/>
        <v>11</v>
      </c>
      <c r="AS47" s="6" t="s">
        <v>820</v>
      </c>
      <c r="AT47" s="13" t="str">
        <f t="shared" si="3"/>
        <v>5.11</v>
      </c>
      <c r="AU47" s="200">
        <f t="shared" si="4"/>
        <v>5</v>
      </c>
      <c r="AW47" s="207">
        <v>1</v>
      </c>
      <c r="AX47" s="14" t="s">
        <v>649</v>
      </c>
      <c r="AY47" s="14" t="str">
        <f t="shared" si="5"/>
        <v>1.6-3</v>
      </c>
      <c r="AZ47" s="14">
        <f t="shared" si="6"/>
        <v>3</v>
      </c>
      <c r="BA47" s="15" t="s">
        <v>910</v>
      </c>
      <c r="BB47" s="14" t="str">
        <f t="shared" si="7"/>
        <v>1.6-3</v>
      </c>
      <c r="BC47" s="14" t="str">
        <f t="shared" si="8"/>
        <v>1.6</v>
      </c>
      <c r="BD47" s="208">
        <f t="shared" si="9"/>
        <v>1</v>
      </c>
      <c r="BF47" s="23"/>
      <c r="BG47" s="30"/>
      <c r="BH47" s="23"/>
      <c r="BK47" s="28"/>
      <c r="BL47" s="28"/>
      <c r="BM47" s="28"/>
    </row>
    <row r="48" spans="1:89" ht="14.1" customHeight="1">
      <c r="A48" s="154" t="s">
        <v>1409</v>
      </c>
      <c r="B48" s="54" t="s">
        <v>1410</v>
      </c>
      <c r="C48" s="54" t="s">
        <v>113</v>
      </c>
      <c r="D48" s="54" t="s">
        <v>1411</v>
      </c>
      <c r="E48" s="55">
        <v>43251</v>
      </c>
      <c r="F48" s="56" t="s">
        <v>1280</v>
      </c>
      <c r="G48" s="56" t="s">
        <v>1280</v>
      </c>
      <c r="H48" s="59"/>
      <c r="I48" s="60"/>
      <c r="J48" s="54" t="s">
        <v>24</v>
      </c>
      <c r="K48" s="54" t="s">
        <v>25</v>
      </c>
      <c r="L48" s="54" t="s">
        <v>26</v>
      </c>
      <c r="M48" s="158" t="s">
        <v>27</v>
      </c>
      <c r="T48" s="180"/>
      <c r="U48" s="19"/>
      <c r="V48" s="170" t="str">
        <f t="shared" si="38"/>
        <v>.</v>
      </c>
      <c r="AC48" s="169" t="s">
        <v>361</v>
      </c>
      <c r="AD48" s="7">
        <v>7</v>
      </c>
      <c r="AE48" s="6" t="s">
        <v>270</v>
      </c>
      <c r="AF48" s="7"/>
      <c r="AG48" s="7">
        <v>8</v>
      </c>
      <c r="AH48" s="6" t="s">
        <v>362</v>
      </c>
      <c r="AI48" s="9">
        <f t="shared" si="30"/>
        <v>7</v>
      </c>
      <c r="AJ48" s="170" t="str">
        <f t="shared" si="31"/>
        <v>7.8</v>
      </c>
      <c r="AP48" s="191">
        <v>6</v>
      </c>
      <c r="AQ48" s="11" t="str">
        <f t="shared" si="1"/>
        <v>6.1</v>
      </c>
      <c r="AR48" s="11">
        <f t="shared" si="2"/>
        <v>1</v>
      </c>
      <c r="AS48" s="24" t="s">
        <v>911</v>
      </c>
      <c r="AT48" s="13" t="str">
        <f t="shared" si="3"/>
        <v>6.1</v>
      </c>
      <c r="AU48" s="200">
        <f t="shared" si="4"/>
        <v>6</v>
      </c>
      <c r="AW48" s="207">
        <v>1</v>
      </c>
      <c r="AX48" s="14" t="s">
        <v>649</v>
      </c>
      <c r="AY48" s="14" t="str">
        <f t="shared" si="5"/>
        <v>1.6-4</v>
      </c>
      <c r="AZ48" s="14">
        <f t="shared" si="6"/>
        <v>4</v>
      </c>
      <c r="BA48" s="15" t="s">
        <v>912</v>
      </c>
      <c r="BB48" s="14" t="str">
        <f t="shared" si="7"/>
        <v>1.6-4</v>
      </c>
      <c r="BC48" s="14" t="str">
        <f t="shared" si="8"/>
        <v>1.6</v>
      </c>
      <c r="BD48" s="208">
        <f t="shared" si="9"/>
        <v>1</v>
      </c>
      <c r="BF48" s="23"/>
      <c r="BG48" s="30"/>
      <c r="BH48" s="23"/>
      <c r="BK48" s="28"/>
      <c r="BL48" s="28"/>
      <c r="BM48" s="29"/>
    </row>
    <row r="49" spans="1:65" ht="15">
      <c r="A49" s="154" t="s">
        <v>1412</v>
      </c>
      <c r="B49" s="54" t="s">
        <v>1413</v>
      </c>
      <c r="C49" s="54" t="s">
        <v>114</v>
      </c>
      <c r="D49" s="57" t="s">
        <v>115</v>
      </c>
      <c r="E49" s="55">
        <v>35314</v>
      </c>
      <c r="F49" s="56" t="s">
        <v>1280</v>
      </c>
      <c r="G49" s="56" t="s">
        <v>1280</v>
      </c>
      <c r="H49" s="54" t="s">
        <v>1414</v>
      </c>
      <c r="I49" s="55">
        <v>45477</v>
      </c>
      <c r="J49" s="54" t="s">
        <v>24</v>
      </c>
      <c r="K49" s="54" t="s">
        <v>25</v>
      </c>
      <c r="L49" s="54" t="s">
        <v>26</v>
      </c>
      <c r="M49" s="158" t="s">
        <v>27</v>
      </c>
      <c r="T49" s="126"/>
      <c r="U49" s="153"/>
      <c r="V49" s="170" t="str">
        <f t="shared" si="38"/>
        <v>.</v>
      </c>
      <c r="AC49" s="169" t="s">
        <v>363</v>
      </c>
      <c r="AD49" s="7">
        <v>4</v>
      </c>
      <c r="AE49" s="6" t="s">
        <v>279</v>
      </c>
      <c r="AF49" s="7"/>
      <c r="AG49" s="7">
        <v>4</v>
      </c>
      <c r="AH49" s="6" t="s">
        <v>364</v>
      </c>
      <c r="AI49" s="9">
        <f t="shared" si="30"/>
        <v>4</v>
      </c>
      <c r="AJ49" s="170" t="str">
        <f t="shared" si="31"/>
        <v>4.4</v>
      </c>
      <c r="AP49" s="191">
        <v>6</v>
      </c>
      <c r="AQ49" s="11" t="str">
        <f t="shared" si="1"/>
        <v>6.2</v>
      </c>
      <c r="AR49" s="11">
        <f t="shared" si="2"/>
        <v>2</v>
      </c>
      <c r="AS49" s="24" t="s">
        <v>913</v>
      </c>
      <c r="AT49" s="13" t="str">
        <f t="shared" si="3"/>
        <v>6.2</v>
      </c>
      <c r="AU49" s="200">
        <f t="shared" si="4"/>
        <v>6</v>
      </c>
      <c r="AW49" s="207">
        <v>1</v>
      </c>
      <c r="AX49" s="14" t="s">
        <v>649</v>
      </c>
      <c r="AY49" s="14" t="str">
        <f t="shared" si="5"/>
        <v>1.6-5</v>
      </c>
      <c r="AZ49" s="14">
        <f t="shared" si="6"/>
        <v>5</v>
      </c>
      <c r="BA49" s="15" t="s">
        <v>914</v>
      </c>
      <c r="BB49" s="14" t="str">
        <f t="shared" si="7"/>
        <v>1.6-5</v>
      </c>
      <c r="BC49" s="14" t="str">
        <f t="shared" si="8"/>
        <v>1.6</v>
      </c>
      <c r="BD49" s="208">
        <f t="shared" si="9"/>
        <v>1</v>
      </c>
      <c r="BF49" s="31"/>
      <c r="BG49" s="31"/>
      <c r="BH49" s="31"/>
      <c r="BI49" s="31"/>
      <c r="BK49" s="29"/>
      <c r="BL49" s="29"/>
      <c r="BM49" s="29"/>
    </row>
    <row r="50" spans="1:65">
      <c r="A50" s="154" t="s">
        <v>117</v>
      </c>
      <c r="B50" s="54" t="s">
        <v>1415</v>
      </c>
      <c r="C50" s="54" t="s">
        <v>118</v>
      </c>
      <c r="D50" s="57" t="s">
        <v>1416</v>
      </c>
      <c r="E50" s="55">
        <v>33689</v>
      </c>
      <c r="F50" s="56" t="s">
        <v>1280</v>
      </c>
      <c r="G50" s="56" t="s">
        <v>1280</v>
      </c>
      <c r="H50" s="54" t="s">
        <v>1417</v>
      </c>
      <c r="I50" s="55">
        <v>45572</v>
      </c>
      <c r="J50" s="54" t="s">
        <v>24</v>
      </c>
      <c r="K50" s="54" t="s">
        <v>25</v>
      </c>
      <c r="L50" s="54" t="s">
        <v>26</v>
      </c>
      <c r="M50" s="158" t="s">
        <v>27</v>
      </c>
      <c r="AC50" s="169" t="s">
        <v>365</v>
      </c>
      <c r="AD50" s="7">
        <v>5</v>
      </c>
      <c r="AE50" s="6" t="s">
        <v>248</v>
      </c>
      <c r="AF50" s="7" t="s">
        <v>366</v>
      </c>
      <c r="AG50" s="7">
        <v>1</v>
      </c>
      <c r="AH50" s="6" t="s">
        <v>367</v>
      </c>
      <c r="AI50" s="9">
        <f t="shared" si="30"/>
        <v>5</v>
      </c>
      <c r="AJ50" s="170" t="str">
        <f t="shared" si="31"/>
        <v>5.1</v>
      </c>
      <c r="AP50" s="191">
        <v>6</v>
      </c>
      <c r="AQ50" s="11" t="str">
        <f t="shared" si="1"/>
        <v>6.3</v>
      </c>
      <c r="AR50" s="11">
        <f t="shared" si="2"/>
        <v>3</v>
      </c>
      <c r="AS50" s="24" t="s">
        <v>915</v>
      </c>
      <c r="AT50" s="13" t="str">
        <f t="shared" si="3"/>
        <v>6.3</v>
      </c>
      <c r="AU50" s="200">
        <f t="shared" si="4"/>
        <v>6</v>
      </c>
      <c r="AW50" s="207">
        <v>1</v>
      </c>
      <c r="AX50" s="14" t="s">
        <v>649</v>
      </c>
      <c r="AY50" s="14" t="str">
        <f t="shared" si="5"/>
        <v>1.6-6</v>
      </c>
      <c r="AZ50" s="14">
        <f t="shared" si="6"/>
        <v>6</v>
      </c>
      <c r="BA50" s="15" t="s">
        <v>916</v>
      </c>
      <c r="BB50" s="14" t="str">
        <f t="shared" si="7"/>
        <v>1.6-6</v>
      </c>
      <c r="BC50" s="14" t="str">
        <f t="shared" si="8"/>
        <v>1.6</v>
      </c>
      <c r="BD50" s="208">
        <f t="shared" si="9"/>
        <v>1</v>
      </c>
    </row>
    <row r="51" spans="1:65">
      <c r="A51" s="154" t="s">
        <v>1418</v>
      </c>
      <c r="B51" s="54" t="s">
        <v>1419</v>
      </c>
      <c r="C51" s="54" t="s">
        <v>119</v>
      </c>
      <c r="D51" s="57" t="s">
        <v>1420</v>
      </c>
      <c r="E51" s="55">
        <v>39321</v>
      </c>
      <c r="F51" s="56" t="s">
        <v>1280</v>
      </c>
      <c r="G51" s="56" t="s">
        <v>1280</v>
      </c>
      <c r="H51" s="54" t="s">
        <v>1421</v>
      </c>
      <c r="I51" s="55">
        <v>45491</v>
      </c>
      <c r="J51" s="54" t="s">
        <v>24</v>
      </c>
      <c r="K51" s="54" t="s">
        <v>25</v>
      </c>
      <c r="L51" s="54" t="s">
        <v>26</v>
      </c>
      <c r="M51" s="158" t="s">
        <v>27</v>
      </c>
      <c r="AC51" s="169" t="s">
        <v>368</v>
      </c>
      <c r="AD51" s="7">
        <v>14</v>
      </c>
      <c r="AE51" s="6" t="s">
        <v>262</v>
      </c>
      <c r="AF51" s="7"/>
      <c r="AG51" s="7">
        <v>2</v>
      </c>
      <c r="AH51" s="6" t="s">
        <v>369</v>
      </c>
      <c r="AI51" s="9">
        <f t="shared" si="30"/>
        <v>14</v>
      </c>
      <c r="AJ51" s="170" t="str">
        <f t="shared" si="31"/>
        <v>14.2</v>
      </c>
      <c r="AP51" s="191">
        <v>6</v>
      </c>
      <c r="AQ51" s="11" t="str">
        <f t="shared" si="1"/>
        <v>6.4</v>
      </c>
      <c r="AR51" s="11">
        <f t="shared" si="2"/>
        <v>4</v>
      </c>
      <c r="AS51" s="24" t="s">
        <v>917</v>
      </c>
      <c r="AT51" s="13" t="str">
        <f t="shared" si="3"/>
        <v>6.4</v>
      </c>
      <c r="AU51" s="200">
        <f t="shared" si="4"/>
        <v>6</v>
      </c>
      <c r="AW51" s="207">
        <v>1</v>
      </c>
      <c r="AX51" s="14" t="s">
        <v>649</v>
      </c>
      <c r="AY51" s="14" t="str">
        <f t="shared" si="5"/>
        <v>1.6-7</v>
      </c>
      <c r="AZ51" s="14">
        <f t="shared" si="6"/>
        <v>7</v>
      </c>
      <c r="BA51" s="15" t="s">
        <v>918</v>
      </c>
      <c r="BB51" s="14" t="str">
        <f t="shared" si="7"/>
        <v>1.6-7</v>
      </c>
      <c r="BC51" s="14" t="str">
        <f t="shared" si="8"/>
        <v>1.6</v>
      </c>
      <c r="BD51" s="208">
        <f t="shared" si="9"/>
        <v>1</v>
      </c>
      <c r="BK51" s="23"/>
      <c r="BM51" s="23"/>
    </row>
    <row r="52" spans="1:65">
      <c r="A52" s="154" t="s">
        <v>1422</v>
      </c>
      <c r="B52" s="54" t="s">
        <v>1423</v>
      </c>
      <c r="C52" s="54" t="s">
        <v>116</v>
      </c>
      <c r="D52" s="54" t="s">
        <v>1424</v>
      </c>
      <c r="E52" s="55">
        <v>39456</v>
      </c>
      <c r="F52" s="56" t="s">
        <v>1280</v>
      </c>
      <c r="G52" s="56" t="s">
        <v>1280</v>
      </c>
      <c r="H52" s="59"/>
      <c r="I52" s="60"/>
      <c r="J52" s="54" t="s">
        <v>24</v>
      </c>
      <c r="K52" s="54" t="s">
        <v>25</v>
      </c>
      <c r="L52" s="54" t="s">
        <v>26</v>
      </c>
      <c r="M52" s="158" t="s">
        <v>27</v>
      </c>
      <c r="T52" s="186" t="s">
        <v>188</v>
      </c>
      <c r="U52" s="184" t="s">
        <v>1180</v>
      </c>
      <c r="V52" s="187" t="s">
        <v>1181</v>
      </c>
      <c r="AC52" s="169" t="s">
        <v>370</v>
      </c>
      <c r="AD52" s="7">
        <v>12</v>
      </c>
      <c r="AE52" s="6" t="s">
        <v>265</v>
      </c>
      <c r="AF52" s="7"/>
      <c r="AG52" s="7">
        <v>4</v>
      </c>
      <c r="AH52" s="6" t="s">
        <v>371</v>
      </c>
      <c r="AI52" s="9">
        <f t="shared" si="30"/>
        <v>12</v>
      </c>
      <c r="AJ52" s="170" t="str">
        <f t="shared" si="31"/>
        <v>12.4</v>
      </c>
      <c r="AP52" s="191">
        <v>6</v>
      </c>
      <c r="AQ52" s="11" t="str">
        <f t="shared" si="1"/>
        <v>6.5</v>
      </c>
      <c r="AR52" s="11">
        <f t="shared" si="2"/>
        <v>5</v>
      </c>
      <c r="AS52" s="24" t="s">
        <v>919</v>
      </c>
      <c r="AT52" s="13" t="str">
        <f t="shared" si="3"/>
        <v>6.5</v>
      </c>
      <c r="AU52" s="200">
        <f t="shared" si="4"/>
        <v>6</v>
      </c>
      <c r="AW52" s="207">
        <v>1</v>
      </c>
      <c r="AX52" s="14" t="s">
        <v>649</v>
      </c>
      <c r="AY52" s="14" t="str">
        <f t="shared" si="5"/>
        <v>1.6-8</v>
      </c>
      <c r="AZ52" s="14">
        <f t="shared" si="6"/>
        <v>8</v>
      </c>
      <c r="BA52" s="15" t="s">
        <v>920</v>
      </c>
      <c r="BB52" s="14" t="str">
        <f t="shared" si="7"/>
        <v>1.6-8</v>
      </c>
      <c r="BC52" s="14" t="str">
        <f t="shared" si="8"/>
        <v>1.6</v>
      </c>
      <c r="BD52" s="208">
        <f t="shared" si="9"/>
        <v>1</v>
      </c>
      <c r="BK52" s="23"/>
      <c r="BM52" s="23"/>
    </row>
    <row r="53" spans="1:65">
      <c r="A53" s="154" t="s">
        <v>1425</v>
      </c>
      <c r="B53" s="58"/>
      <c r="C53" s="54" t="s">
        <v>1426</v>
      </c>
      <c r="D53" s="54" t="s">
        <v>1427</v>
      </c>
      <c r="E53" s="55">
        <v>45398</v>
      </c>
      <c r="F53" s="56" t="s">
        <v>1280</v>
      </c>
      <c r="G53" s="56" t="s">
        <v>1280</v>
      </c>
      <c r="H53" s="59"/>
      <c r="I53" s="60"/>
      <c r="J53" s="54" t="s">
        <v>24</v>
      </c>
      <c r="K53" s="54" t="s">
        <v>25</v>
      </c>
      <c r="L53" s="54" t="s">
        <v>26</v>
      </c>
      <c r="M53" s="158" t="s">
        <v>27</v>
      </c>
      <c r="T53" s="169" t="s">
        <v>20</v>
      </c>
      <c r="U53" s="6" t="s">
        <v>19</v>
      </c>
      <c r="V53" s="182">
        <v>0</v>
      </c>
      <c r="AC53" s="169" t="s">
        <v>372</v>
      </c>
      <c r="AD53" s="7">
        <v>4</v>
      </c>
      <c r="AE53" s="6" t="s">
        <v>279</v>
      </c>
      <c r="AF53" s="7"/>
      <c r="AG53" s="7">
        <v>16</v>
      </c>
      <c r="AH53" s="6" t="s">
        <v>373</v>
      </c>
      <c r="AI53" s="9">
        <f t="shared" si="30"/>
        <v>4</v>
      </c>
      <c r="AJ53" s="170" t="str">
        <f t="shared" si="31"/>
        <v>4.16</v>
      </c>
      <c r="AP53" s="199">
        <v>6</v>
      </c>
      <c r="AQ53" s="11" t="str">
        <f t="shared" si="1"/>
        <v>6.6</v>
      </c>
      <c r="AR53" s="11">
        <f t="shared" si="2"/>
        <v>6</v>
      </c>
      <c r="AS53" s="6" t="s">
        <v>818</v>
      </c>
      <c r="AT53" s="13" t="str">
        <f t="shared" si="3"/>
        <v>6.6</v>
      </c>
      <c r="AU53" s="200">
        <f t="shared" si="4"/>
        <v>6</v>
      </c>
      <c r="AW53" s="207">
        <v>1</v>
      </c>
      <c r="AX53" s="14" t="s">
        <v>649</v>
      </c>
      <c r="AY53" s="14" t="str">
        <f t="shared" si="5"/>
        <v>1.6-9</v>
      </c>
      <c r="AZ53" s="14">
        <f t="shared" si="6"/>
        <v>9</v>
      </c>
      <c r="BA53" s="15" t="s">
        <v>921</v>
      </c>
      <c r="BB53" s="14" t="str">
        <f t="shared" si="7"/>
        <v>1.6-9</v>
      </c>
      <c r="BC53" s="14" t="str">
        <f t="shared" si="8"/>
        <v>1.6</v>
      </c>
      <c r="BD53" s="208">
        <f t="shared" si="9"/>
        <v>1</v>
      </c>
      <c r="BK53" s="23"/>
      <c r="BM53" s="23"/>
    </row>
    <row r="54" spans="1:65">
      <c r="A54" s="154" t="s">
        <v>120</v>
      </c>
      <c r="B54" s="54" t="s">
        <v>1428</v>
      </c>
      <c r="C54" s="54" t="s">
        <v>121</v>
      </c>
      <c r="D54" s="57" t="s">
        <v>1429</v>
      </c>
      <c r="E54" s="55">
        <v>39416</v>
      </c>
      <c r="F54" s="56" t="s">
        <v>1280</v>
      </c>
      <c r="G54" s="56" t="s">
        <v>1280</v>
      </c>
      <c r="H54" s="54" t="s">
        <v>1430</v>
      </c>
      <c r="I54" s="55">
        <v>45656</v>
      </c>
      <c r="J54" s="54" t="s">
        <v>24</v>
      </c>
      <c r="K54" s="54" t="s">
        <v>25</v>
      </c>
      <c r="L54" s="54" t="s">
        <v>26</v>
      </c>
      <c r="M54" s="158" t="s">
        <v>27</v>
      </c>
      <c r="T54" s="169" t="s">
        <v>1182</v>
      </c>
      <c r="U54" s="6" t="s">
        <v>1183</v>
      </c>
      <c r="V54" s="182">
        <v>4</v>
      </c>
      <c r="AC54" s="169" t="s">
        <v>386</v>
      </c>
      <c r="AD54" s="7">
        <v>10</v>
      </c>
      <c r="AE54" s="6" t="s">
        <v>240</v>
      </c>
      <c r="AF54" s="7"/>
      <c r="AG54" s="7">
        <v>22</v>
      </c>
      <c r="AH54" s="6" t="s">
        <v>387</v>
      </c>
      <c r="AI54" s="9">
        <f t="shared" si="30"/>
        <v>10</v>
      </c>
      <c r="AJ54" s="170" t="str">
        <f t="shared" si="31"/>
        <v>10.22</v>
      </c>
      <c r="AP54" s="199">
        <v>6</v>
      </c>
      <c r="AQ54" s="11" t="str">
        <f t="shared" si="1"/>
        <v>6.7</v>
      </c>
      <c r="AR54" s="11">
        <f t="shared" si="2"/>
        <v>7</v>
      </c>
      <c r="AS54" s="6" t="s">
        <v>820</v>
      </c>
      <c r="AT54" s="13" t="str">
        <f t="shared" si="3"/>
        <v>6.7</v>
      </c>
      <c r="AU54" s="200">
        <f t="shared" si="4"/>
        <v>6</v>
      </c>
      <c r="AW54" s="207">
        <v>1</v>
      </c>
      <c r="AX54" s="14" t="s">
        <v>649</v>
      </c>
      <c r="AY54" s="14" t="str">
        <f t="shared" si="5"/>
        <v>1.6-10</v>
      </c>
      <c r="AZ54" s="14">
        <f t="shared" si="6"/>
        <v>10</v>
      </c>
      <c r="BA54" s="15" t="s">
        <v>922</v>
      </c>
      <c r="BB54" s="14" t="str">
        <f t="shared" si="7"/>
        <v>1.6-10</v>
      </c>
      <c r="BC54" s="14" t="str">
        <f t="shared" si="8"/>
        <v>1.6</v>
      </c>
      <c r="BD54" s="208">
        <f t="shared" si="9"/>
        <v>1</v>
      </c>
      <c r="BK54" s="23"/>
      <c r="BM54" s="23"/>
    </row>
    <row r="55" spans="1:65">
      <c r="A55" s="154" t="s">
        <v>122</v>
      </c>
      <c r="B55" s="54" t="s">
        <v>1431</v>
      </c>
      <c r="C55" s="54" t="s">
        <v>123</v>
      </c>
      <c r="D55" s="57" t="s">
        <v>1432</v>
      </c>
      <c r="E55" s="55">
        <v>39042</v>
      </c>
      <c r="F55" s="56" t="s">
        <v>1280</v>
      </c>
      <c r="G55" s="56" t="s">
        <v>1280</v>
      </c>
      <c r="H55" s="59"/>
      <c r="I55" s="60" t="s">
        <v>1289</v>
      </c>
      <c r="J55" s="54" t="s">
        <v>24</v>
      </c>
      <c r="K55" s="54" t="s">
        <v>25</v>
      </c>
      <c r="L55" s="54" t="s">
        <v>26</v>
      </c>
      <c r="M55" s="158" t="s">
        <v>27</v>
      </c>
      <c r="T55" s="169" t="s">
        <v>1184</v>
      </c>
      <c r="U55" s="6" t="s">
        <v>1185</v>
      </c>
      <c r="V55" s="182">
        <v>9</v>
      </c>
      <c r="AC55" s="169" t="s">
        <v>376</v>
      </c>
      <c r="AD55" s="7">
        <v>5</v>
      </c>
      <c r="AE55" s="6" t="s">
        <v>248</v>
      </c>
      <c r="AF55" s="7"/>
      <c r="AG55" s="7">
        <v>4</v>
      </c>
      <c r="AH55" s="6" t="s">
        <v>377</v>
      </c>
      <c r="AI55" s="9">
        <f t="shared" si="30"/>
        <v>5</v>
      </c>
      <c r="AJ55" s="170" t="str">
        <f t="shared" si="31"/>
        <v>5.4</v>
      </c>
      <c r="AP55" s="199">
        <v>7</v>
      </c>
      <c r="AQ55" s="11" t="str">
        <f t="shared" si="1"/>
        <v>7.1</v>
      </c>
      <c r="AR55" s="11">
        <f t="shared" si="2"/>
        <v>1</v>
      </c>
      <c r="AS55" s="6" t="s">
        <v>818</v>
      </c>
      <c r="AT55" s="13" t="str">
        <f t="shared" si="3"/>
        <v>7.1</v>
      </c>
      <c r="AU55" s="200">
        <f t="shared" si="4"/>
        <v>7</v>
      </c>
      <c r="AW55" s="207">
        <v>1</v>
      </c>
      <c r="AX55" s="14" t="s">
        <v>649</v>
      </c>
      <c r="AY55" s="14" t="str">
        <f t="shared" si="5"/>
        <v>1.6-11</v>
      </c>
      <c r="AZ55" s="14">
        <f t="shared" si="6"/>
        <v>11</v>
      </c>
      <c r="BA55" s="15" t="s">
        <v>923</v>
      </c>
      <c r="BB55" s="14" t="str">
        <f t="shared" si="7"/>
        <v>1.6-11</v>
      </c>
      <c r="BC55" s="14" t="str">
        <f t="shared" si="8"/>
        <v>1.6</v>
      </c>
      <c r="BD55" s="208">
        <f t="shared" si="9"/>
        <v>1</v>
      </c>
      <c r="BK55" s="23"/>
      <c r="BM55" s="23"/>
    </row>
    <row r="56" spans="1:65">
      <c r="A56" s="154" t="s">
        <v>125</v>
      </c>
      <c r="B56" s="54" t="s">
        <v>1433</v>
      </c>
      <c r="C56" s="54" t="s">
        <v>126</v>
      </c>
      <c r="D56" s="54" t="s">
        <v>1434</v>
      </c>
      <c r="E56" s="55">
        <v>40079</v>
      </c>
      <c r="F56" s="56" t="s">
        <v>1280</v>
      </c>
      <c r="G56" s="56" t="s">
        <v>1280</v>
      </c>
      <c r="H56" s="58" t="s">
        <v>1329</v>
      </c>
      <c r="I56" s="58" t="s">
        <v>1435</v>
      </c>
      <c r="J56" s="54" t="s">
        <v>24</v>
      </c>
      <c r="K56" s="54" t="s">
        <v>25</v>
      </c>
      <c r="L56" s="54" t="s">
        <v>26</v>
      </c>
      <c r="M56" s="158" t="s">
        <v>27</v>
      </c>
      <c r="T56" s="169" t="s">
        <v>1186</v>
      </c>
      <c r="U56" s="6" t="s">
        <v>1187</v>
      </c>
      <c r="V56" s="182">
        <v>12</v>
      </c>
      <c r="AC56" s="169" t="s">
        <v>378</v>
      </c>
      <c r="AD56" s="7">
        <v>5</v>
      </c>
      <c r="AE56" s="6" t="s">
        <v>248</v>
      </c>
      <c r="AF56" s="7"/>
      <c r="AG56" s="7">
        <v>12</v>
      </c>
      <c r="AH56" s="6" t="s">
        <v>379</v>
      </c>
      <c r="AI56" s="9">
        <f t="shared" si="30"/>
        <v>5</v>
      </c>
      <c r="AJ56" s="170" t="str">
        <f t="shared" si="31"/>
        <v>5.12</v>
      </c>
      <c r="AP56" s="199">
        <v>8</v>
      </c>
      <c r="AQ56" s="11" t="str">
        <f t="shared" si="1"/>
        <v>8.1</v>
      </c>
      <c r="AR56" s="11">
        <f t="shared" si="2"/>
        <v>1</v>
      </c>
      <c r="AS56" s="6" t="s">
        <v>820</v>
      </c>
      <c r="AT56" s="13" t="str">
        <f t="shared" si="3"/>
        <v>8.1</v>
      </c>
      <c r="AU56" s="200">
        <f t="shared" si="4"/>
        <v>8</v>
      </c>
      <c r="AW56" s="207">
        <v>1</v>
      </c>
      <c r="AX56" s="14" t="s">
        <v>649</v>
      </c>
      <c r="AY56" s="14" t="str">
        <f t="shared" si="5"/>
        <v>1.6-12</v>
      </c>
      <c r="AZ56" s="14">
        <f t="shared" si="6"/>
        <v>12</v>
      </c>
      <c r="BA56" s="15" t="s">
        <v>924</v>
      </c>
      <c r="BB56" s="14" t="str">
        <f t="shared" si="7"/>
        <v>1.6-12</v>
      </c>
      <c r="BC56" s="14" t="str">
        <f t="shared" si="8"/>
        <v>1.6</v>
      </c>
      <c r="BD56" s="208">
        <f t="shared" si="9"/>
        <v>1</v>
      </c>
      <c r="BK56" s="23"/>
      <c r="BM56" s="23"/>
    </row>
    <row r="57" spans="1:65">
      <c r="A57" s="154" t="s">
        <v>127</v>
      </c>
      <c r="B57" s="54" t="s">
        <v>1436</v>
      </c>
      <c r="C57" s="54" t="s">
        <v>128</v>
      </c>
      <c r="D57" s="54" t="s">
        <v>1437</v>
      </c>
      <c r="E57" s="55">
        <v>40115</v>
      </c>
      <c r="F57" s="56" t="s">
        <v>1280</v>
      </c>
      <c r="G57" s="56" t="s">
        <v>1280</v>
      </c>
      <c r="H57" s="54" t="s">
        <v>1438</v>
      </c>
      <c r="I57" s="55">
        <v>45420</v>
      </c>
      <c r="J57" s="54" t="s">
        <v>24</v>
      </c>
      <c r="K57" s="54" t="s">
        <v>25</v>
      </c>
      <c r="L57" s="54" t="s">
        <v>26</v>
      </c>
      <c r="M57" s="158" t="s">
        <v>27</v>
      </c>
      <c r="T57" s="169" t="s">
        <v>1188</v>
      </c>
      <c r="U57" s="6" t="s">
        <v>1189</v>
      </c>
      <c r="V57" s="182">
        <v>16</v>
      </c>
      <c r="AC57" s="169" t="s">
        <v>435</v>
      </c>
      <c r="AD57" s="7">
        <v>10</v>
      </c>
      <c r="AE57" s="6" t="s">
        <v>240</v>
      </c>
      <c r="AF57" s="7" t="s">
        <v>436</v>
      </c>
      <c r="AG57" s="7">
        <v>5</v>
      </c>
      <c r="AH57" s="6" t="s">
        <v>437</v>
      </c>
      <c r="AI57" s="9">
        <f t="shared" si="30"/>
        <v>10</v>
      </c>
      <c r="AJ57" s="170" t="str">
        <f t="shared" si="31"/>
        <v>10.5</v>
      </c>
      <c r="AP57" s="199"/>
      <c r="AQ57" s="11" t="str">
        <f t="shared" si="1"/>
        <v/>
      </c>
      <c r="AR57" s="11" t="str">
        <f t="shared" si="2"/>
        <v/>
      </c>
      <c r="AS57" s="19"/>
      <c r="AT57" s="13" t="str">
        <f t="shared" si="3"/>
        <v/>
      </c>
      <c r="AU57" s="200" t="str">
        <f t="shared" si="4"/>
        <v/>
      </c>
      <c r="AW57" s="207">
        <v>1</v>
      </c>
      <c r="AX57" s="14" t="s">
        <v>649</v>
      </c>
      <c r="AY57" s="14" t="str">
        <f t="shared" si="5"/>
        <v>1.6-13</v>
      </c>
      <c r="AZ57" s="14">
        <f t="shared" si="6"/>
        <v>13</v>
      </c>
      <c r="BA57" s="15" t="s">
        <v>910</v>
      </c>
      <c r="BB57" s="14" t="str">
        <f t="shared" si="7"/>
        <v>1.6-13</v>
      </c>
      <c r="BC57" s="14" t="str">
        <f t="shared" si="8"/>
        <v>1.6</v>
      </c>
      <c r="BD57" s="208">
        <f t="shared" si="9"/>
        <v>1</v>
      </c>
      <c r="BK57" s="23"/>
      <c r="BM57" s="23"/>
    </row>
    <row r="58" spans="1:65">
      <c r="A58" s="154" t="s">
        <v>1439</v>
      </c>
      <c r="B58" s="54" t="s">
        <v>1440</v>
      </c>
      <c r="C58" s="54" t="s">
        <v>74</v>
      </c>
      <c r="D58" s="57" t="s">
        <v>1441</v>
      </c>
      <c r="E58" s="55" t="s">
        <v>1442</v>
      </c>
      <c r="F58" s="56" t="s">
        <v>1280</v>
      </c>
      <c r="G58" s="56" t="s">
        <v>1280</v>
      </c>
      <c r="H58" s="54" t="s">
        <v>1443</v>
      </c>
      <c r="I58" s="55">
        <v>45511</v>
      </c>
      <c r="J58" s="54" t="s">
        <v>24</v>
      </c>
      <c r="K58" s="54" t="s">
        <v>25</v>
      </c>
      <c r="L58" s="54" t="s">
        <v>26</v>
      </c>
      <c r="M58" s="158" t="s">
        <v>27</v>
      </c>
      <c r="T58" s="169" t="s">
        <v>1190</v>
      </c>
      <c r="U58" s="6" t="s">
        <v>1191</v>
      </c>
      <c r="V58" s="182">
        <v>32</v>
      </c>
      <c r="AC58" s="169" t="s">
        <v>382</v>
      </c>
      <c r="AD58" s="7">
        <v>5</v>
      </c>
      <c r="AE58" s="6" t="s">
        <v>248</v>
      </c>
      <c r="AF58" s="7"/>
      <c r="AG58" s="7">
        <v>6</v>
      </c>
      <c r="AH58" s="6" t="s">
        <v>383</v>
      </c>
      <c r="AI58" s="9">
        <f t="shared" si="30"/>
        <v>5</v>
      </c>
      <c r="AJ58" s="170" t="str">
        <f t="shared" si="31"/>
        <v>5.6</v>
      </c>
      <c r="AP58" s="199"/>
      <c r="AQ58" s="11" t="str">
        <f t="shared" si="1"/>
        <v/>
      </c>
      <c r="AR58" s="11" t="str">
        <f t="shared" si="2"/>
        <v/>
      </c>
      <c r="AS58" s="19"/>
      <c r="AT58" s="13" t="str">
        <f t="shared" si="3"/>
        <v/>
      </c>
      <c r="AU58" s="200" t="str">
        <f t="shared" si="4"/>
        <v/>
      </c>
      <c r="AW58" s="207">
        <v>1</v>
      </c>
      <c r="AX58" s="14" t="s">
        <v>649</v>
      </c>
      <c r="AY58" s="14" t="str">
        <f t="shared" si="5"/>
        <v>1.6-14</v>
      </c>
      <c r="AZ58" s="14">
        <f t="shared" si="6"/>
        <v>14</v>
      </c>
      <c r="BA58" s="15" t="s">
        <v>925</v>
      </c>
      <c r="BB58" s="14" t="str">
        <f t="shared" si="7"/>
        <v>1.6-14</v>
      </c>
      <c r="BC58" s="14" t="str">
        <f t="shared" si="8"/>
        <v>1.6</v>
      </c>
      <c r="BD58" s="208">
        <f t="shared" si="9"/>
        <v>1</v>
      </c>
      <c r="BK58" s="23"/>
      <c r="BM58" s="23"/>
    </row>
    <row r="59" spans="1:65">
      <c r="A59" s="154" t="s">
        <v>129</v>
      </c>
      <c r="B59" s="54" t="s">
        <v>1444</v>
      </c>
      <c r="C59" s="54" t="s">
        <v>130</v>
      </c>
      <c r="D59" s="57" t="s">
        <v>131</v>
      </c>
      <c r="E59" s="55">
        <v>35076</v>
      </c>
      <c r="F59" s="56" t="s">
        <v>1280</v>
      </c>
      <c r="G59" s="56" t="s">
        <v>1280</v>
      </c>
      <c r="H59" s="54" t="s">
        <v>1445</v>
      </c>
      <c r="I59" s="55">
        <v>45435</v>
      </c>
      <c r="J59" s="54" t="s">
        <v>24</v>
      </c>
      <c r="K59" s="54" t="s">
        <v>25</v>
      </c>
      <c r="L59" s="54" t="s">
        <v>26</v>
      </c>
      <c r="M59" s="158" t="s">
        <v>27</v>
      </c>
      <c r="T59" s="169" t="s">
        <v>820</v>
      </c>
      <c r="U59" s="6" t="s">
        <v>1192</v>
      </c>
      <c r="V59" s="182">
        <v>0</v>
      </c>
      <c r="AC59" s="169" t="s">
        <v>384</v>
      </c>
      <c r="AD59" s="7">
        <v>6</v>
      </c>
      <c r="AE59" s="6" t="s">
        <v>253</v>
      </c>
      <c r="AF59" s="7"/>
      <c r="AG59" s="7">
        <v>4</v>
      </c>
      <c r="AH59" s="6" t="s">
        <v>385</v>
      </c>
      <c r="AI59" s="9">
        <f t="shared" si="30"/>
        <v>6</v>
      </c>
      <c r="AJ59" s="170" t="str">
        <f t="shared" si="31"/>
        <v>6.4</v>
      </c>
      <c r="AP59" s="199"/>
      <c r="AQ59" s="11" t="str">
        <f t="shared" si="1"/>
        <v/>
      </c>
      <c r="AR59" s="11" t="str">
        <f t="shared" si="2"/>
        <v/>
      </c>
      <c r="AS59" s="19"/>
      <c r="AT59" s="13" t="str">
        <f t="shared" si="3"/>
        <v/>
      </c>
      <c r="AU59" s="200" t="str">
        <f t="shared" si="4"/>
        <v/>
      </c>
      <c r="AW59" s="207">
        <v>1</v>
      </c>
      <c r="AX59" s="14" t="s">
        <v>649</v>
      </c>
      <c r="AY59" s="14" t="str">
        <f t="shared" si="5"/>
        <v>1.6-15</v>
      </c>
      <c r="AZ59" s="14">
        <f t="shared" si="6"/>
        <v>15</v>
      </c>
      <c r="BA59" s="15" t="s">
        <v>926</v>
      </c>
      <c r="BB59" s="14" t="str">
        <f t="shared" si="7"/>
        <v>1.6-15</v>
      </c>
      <c r="BC59" s="14" t="str">
        <f t="shared" si="8"/>
        <v>1.6</v>
      </c>
      <c r="BD59" s="208">
        <f t="shared" si="9"/>
        <v>1</v>
      </c>
      <c r="BK59" s="23"/>
      <c r="BM59" s="23"/>
    </row>
    <row r="60" spans="1:65">
      <c r="A60" s="154" t="s">
        <v>132</v>
      </c>
      <c r="B60" s="54" t="s">
        <v>1446</v>
      </c>
      <c r="C60" s="54" t="s">
        <v>133</v>
      </c>
      <c r="D60" s="57" t="s">
        <v>134</v>
      </c>
      <c r="E60" s="55">
        <v>35076</v>
      </c>
      <c r="F60" s="56" t="s">
        <v>1280</v>
      </c>
      <c r="G60" s="56" t="s">
        <v>1280</v>
      </c>
      <c r="H60" s="54" t="s">
        <v>1447</v>
      </c>
      <c r="I60" s="55">
        <v>45566</v>
      </c>
      <c r="J60" s="54" t="s">
        <v>24</v>
      </c>
      <c r="K60" s="54" t="s">
        <v>25</v>
      </c>
      <c r="L60" s="54" t="s">
        <v>26</v>
      </c>
      <c r="M60" s="158" t="s">
        <v>27</v>
      </c>
      <c r="T60" s="169"/>
      <c r="U60" s="6"/>
      <c r="V60" s="170" t="str">
        <f>IF(T60="",".",T60)</f>
        <v>.</v>
      </c>
      <c r="AC60" s="169" t="s">
        <v>446</v>
      </c>
      <c r="AD60" s="7">
        <v>10</v>
      </c>
      <c r="AE60" s="6" t="s">
        <v>240</v>
      </c>
      <c r="AF60" s="7"/>
      <c r="AG60" s="7">
        <v>19</v>
      </c>
      <c r="AH60" s="6" t="s">
        <v>447</v>
      </c>
      <c r="AI60" s="9">
        <f t="shared" si="30"/>
        <v>10</v>
      </c>
      <c r="AJ60" s="170" t="str">
        <f t="shared" si="31"/>
        <v>10.19</v>
      </c>
      <c r="AP60" s="199"/>
      <c r="AQ60" s="11" t="str">
        <f t="shared" si="1"/>
        <v/>
      </c>
      <c r="AR60" s="11" t="str">
        <f t="shared" si="2"/>
        <v/>
      </c>
      <c r="AS60" s="19"/>
      <c r="AT60" s="13" t="str">
        <f t="shared" si="3"/>
        <v/>
      </c>
      <c r="AU60" s="200" t="str">
        <f t="shared" si="4"/>
        <v/>
      </c>
      <c r="AW60" s="207">
        <v>1</v>
      </c>
      <c r="AX60" s="14" t="s">
        <v>649</v>
      </c>
      <c r="AY60" s="14" t="str">
        <f t="shared" si="5"/>
        <v>1.6-16</v>
      </c>
      <c r="AZ60" s="14">
        <f t="shared" si="6"/>
        <v>16</v>
      </c>
      <c r="BA60" s="15" t="s">
        <v>927</v>
      </c>
      <c r="BB60" s="14" t="str">
        <f t="shared" si="7"/>
        <v>1.6-16</v>
      </c>
      <c r="BC60" s="14" t="str">
        <f t="shared" si="8"/>
        <v>1.6</v>
      </c>
      <c r="BD60" s="208">
        <f t="shared" si="9"/>
        <v>1</v>
      </c>
      <c r="BK60" s="23"/>
      <c r="BM60" s="23"/>
    </row>
    <row r="61" spans="1:65">
      <c r="A61" s="155" t="s">
        <v>1448</v>
      </c>
      <c r="B61" s="54" t="s">
        <v>1449</v>
      </c>
      <c r="C61" s="54" t="s">
        <v>135</v>
      </c>
      <c r="D61" s="54" t="s">
        <v>1450</v>
      </c>
      <c r="E61" s="55">
        <v>39979</v>
      </c>
      <c r="F61" s="54" t="s">
        <v>1451</v>
      </c>
      <c r="G61" s="57" t="s">
        <v>1452</v>
      </c>
      <c r="H61" s="59"/>
      <c r="I61" s="60"/>
      <c r="J61" s="54" t="s">
        <v>136</v>
      </c>
      <c r="K61" s="54" t="s">
        <v>137</v>
      </c>
      <c r="L61" s="54" t="s">
        <v>138</v>
      </c>
      <c r="M61" s="158" t="s">
        <v>27</v>
      </c>
      <c r="T61" s="169"/>
      <c r="U61" s="6"/>
      <c r="V61" s="170" t="str">
        <f>IF(T61="",".",T61)</f>
        <v>.</v>
      </c>
      <c r="AC61" s="169" t="s">
        <v>388</v>
      </c>
      <c r="AD61" s="7">
        <v>7</v>
      </c>
      <c r="AE61" s="6" t="s">
        <v>270</v>
      </c>
      <c r="AF61" s="7"/>
      <c r="AG61" s="7">
        <v>23</v>
      </c>
      <c r="AH61" s="6" t="s">
        <v>389</v>
      </c>
      <c r="AI61" s="9">
        <f t="shared" si="30"/>
        <v>7</v>
      </c>
      <c r="AJ61" s="170" t="str">
        <f t="shared" si="31"/>
        <v>7.23</v>
      </c>
      <c r="AP61" s="199"/>
      <c r="AQ61" s="11" t="str">
        <f t="shared" si="1"/>
        <v/>
      </c>
      <c r="AR61" s="11" t="str">
        <f t="shared" si="2"/>
        <v/>
      </c>
      <c r="AS61" s="19"/>
      <c r="AT61" s="13" t="str">
        <f t="shared" si="3"/>
        <v/>
      </c>
      <c r="AU61" s="200" t="str">
        <f t="shared" si="4"/>
        <v/>
      </c>
      <c r="AW61" s="207">
        <v>1</v>
      </c>
      <c r="AX61" s="14" t="s">
        <v>649</v>
      </c>
      <c r="AY61" s="14" t="str">
        <f t="shared" si="5"/>
        <v>1.6-17</v>
      </c>
      <c r="AZ61" s="14">
        <f t="shared" si="6"/>
        <v>17</v>
      </c>
      <c r="BA61" s="15" t="s">
        <v>928</v>
      </c>
      <c r="BB61" s="14" t="str">
        <f t="shared" si="7"/>
        <v>1.6-17</v>
      </c>
      <c r="BC61" s="14" t="str">
        <f t="shared" si="8"/>
        <v>1.6</v>
      </c>
      <c r="BD61" s="208">
        <f t="shared" si="9"/>
        <v>1</v>
      </c>
      <c r="BK61" s="23"/>
      <c r="BM61" s="23"/>
    </row>
    <row r="62" spans="1:65">
      <c r="A62" s="155" t="s">
        <v>139</v>
      </c>
      <c r="B62" s="54" t="s">
        <v>1453</v>
      </c>
      <c r="C62" s="54" t="s">
        <v>140</v>
      </c>
      <c r="D62" s="54" t="s">
        <v>1454</v>
      </c>
      <c r="E62" s="55">
        <v>38919</v>
      </c>
      <c r="F62" s="54" t="s">
        <v>1455</v>
      </c>
      <c r="G62" s="54" t="s">
        <v>1242</v>
      </c>
      <c r="H62" s="54" t="s">
        <v>1456</v>
      </c>
      <c r="I62" s="55">
        <v>45659</v>
      </c>
      <c r="J62" s="54" t="s">
        <v>136</v>
      </c>
      <c r="K62" s="54" t="s">
        <v>137</v>
      </c>
      <c r="L62" s="54" t="s">
        <v>138</v>
      </c>
      <c r="M62" s="158" t="s">
        <v>27</v>
      </c>
      <c r="T62" s="180"/>
      <c r="U62" s="19"/>
      <c r="V62" s="170" t="str">
        <f t="shared" ref="V62:V67" si="39">IF(T62="",".",T62)</f>
        <v>.</v>
      </c>
      <c r="AC62" s="169" t="s">
        <v>390</v>
      </c>
      <c r="AD62" s="7">
        <v>3</v>
      </c>
      <c r="AE62" s="6" t="s">
        <v>238</v>
      </c>
      <c r="AF62" s="7"/>
      <c r="AG62" s="7">
        <v>6</v>
      </c>
      <c r="AH62" s="6" t="s">
        <v>391</v>
      </c>
      <c r="AI62" s="9">
        <f t="shared" si="30"/>
        <v>3</v>
      </c>
      <c r="AJ62" s="170" t="str">
        <f t="shared" si="31"/>
        <v>3.6</v>
      </c>
      <c r="AP62" s="199"/>
      <c r="AQ62" s="11" t="str">
        <f t="shared" si="1"/>
        <v/>
      </c>
      <c r="AR62" s="11" t="str">
        <f t="shared" si="2"/>
        <v/>
      </c>
      <c r="AS62" s="19"/>
      <c r="AT62" s="13" t="str">
        <f t="shared" si="3"/>
        <v/>
      </c>
      <c r="AU62" s="200" t="str">
        <f t="shared" si="4"/>
        <v/>
      </c>
      <c r="AW62" s="207">
        <v>1</v>
      </c>
      <c r="AX62" s="14" t="s">
        <v>649</v>
      </c>
      <c r="AY62" s="14" t="str">
        <f t="shared" si="5"/>
        <v>1.6-18</v>
      </c>
      <c r="AZ62" s="14">
        <f t="shared" si="6"/>
        <v>18</v>
      </c>
      <c r="BA62" s="15" t="s">
        <v>929</v>
      </c>
      <c r="BB62" s="14" t="str">
        <f t="shared" si="7"/>
        <v>1.6-18</v>
      </c>
      <c r="BC62" s="14" t="str">
        <f t="shared" si="8"/>
        <v>1.6</v>
      </c>
      <c r="BD62" s="208">
        <f t="shared" si="9"/>
        <v>1</v>
      </c>
      <c r="BK62" s="23"/>
      <c r="BM62" s="23"/>
    </row>
    <row r="63" spans="1:65">
      <c r="A63" s="155" t="s">
        <v>1457</v>
      </c>
      <c r="B63" s="54" t="s">
        <v>1458</v>
      </c>
      <c r="C63" s="54" t="s">
        <v>142</v>
      </c>
      <c r="D63" s="54" t="s">
        <v>1459</v>
      </c>
      <c r="E63" s="55">
        <v>38966</v>
      </c>
      <c r="F63" s="61" t="s">
        <v>1460</v>
      </c>
      <c r="G63" s="54" t="s">
        <v>1242</v>
      </c>
      <c r="H63" s="54" t="s">
        <v>1461</v>
      </c>
      <c r="I63" s="55">
        <v>45672</v>
      </c>
      <c r="J63" s="54" t="s">
        <v>136</v>
      </c>
      <c r="K63" s="54" t="s">
        <v>137</v>
      </c>
      <c r="L63" s="54" t="s">
        <v>138</v>
      </c>
      <c r="M63" s="158" t="s">
        <v>93</v>
      </c>
      <c r="T63" s="180"/>
      <c r="U63" s="19"/>
      <c r="V63" s="170" t="str">
        <f t="shared" si="39"/>
        <v>.</v>
      </c>
      <c r="AC63" s="169" t="s">
        <v>392</v>
      </c>
      <c r="AD63" s="7">
        <v>7</v>
      </c>
      <c r="AE63" s="6" t="s">
        <v>270</v>
      </c>
      <c r="AF63" s="7" t="s">
        <v>393</v>
      </c>
      <c r="AG63" s="7">
        <v>1</v>
      </c>
      <c r="AH63" s="6" t="s">
        <v>394</v>
      </c>
      <c r="AI63" s="9">
        <f t="shared" si="30"/>
        <v>7</v>
      </c>
      <c r="AJ63" s="170" t="str">
        <f t="shared" si="31"/>
        <v>7.1</v>
      </c>
      <c r="AP63" s="199"/>
      <c r="AQ63" s="11" t="str">
        <f t="shared" si="1"/>
        <v/>
      </c>
      <c r="AR63" s="11" t="str">
        <f t="shared" si="2"/>
        <v/>
      </c>
      <c r="AS63" s="19"/>
      <c r="AT63" s="13" t="str">
        <f t="shared" si="3"/>
        <v/>
      </c>
      <c r="AU63" s="200" t="str">
        <f t="shared" si="4"/>
        <v/>
      </c>
      <c r="AW63" s="207">
        <v>1</v>
      </c>
      <c r="AX63" s="14" t="s">
        <v>649</v>
      </c>
      <c r="AY63" s="14" t="str">
        <f t="shared" si="5"/>
        <v>1.6-19</v>
      </c>
      <c r="AZ63" s="14">
        <f t="shared" si="6"/>
        <v>19</v>
      </c>
      <c r="BA63" s="15" t="s">
        <v>930</v>
      </c>
      <c r="BB63" s="14" t="str">
        <f t="shared" si="7"/>
        <v>1.6-19</v>
      </c>
      <c r="BC63" s="14" t="str">
        <f t="shared" si="8"/>
        <v>1.6</v>
      </c>
      <c r="BD63" s="208">
        <f t="shared" si="9"/>
        <v>1</v>
      </c>
      <c r="BK63" s="23"/>
      <c r="BM63" s="23"/>
    </row>
    <row r="64" spans="1:65">
      <c r="A64" s="155" t="s">
        <v>143</v>
      </c>
      <c r="B64" s="54" t="s">
        <v>1462</v>
      </c>
      <c r="C64" s="54" t="s">
        <v>144</v>
      </c>
      <c r="D64" s="54" t="s">
        <v>1463</v>
      </c>
      <c r="E64" s="55">
        <v>38209</v>
      </c>
      <c r="F64" s="54" t="s">
        <v>1460</v>
      </c>
      <c r="G64" s="54" t="s">
        <v>1242</v>
      </c>
      <c r="H64" s="54" t="s">
        <v>1464</v>
      </c>
      <c r="I64" s="55">
        <v>45562</v>
      </c>
      <c r="J64" s="54" t="s">
        <v>136</v>
      </c>
      <c r="K64" s="54" t="s">
        <v>137</v>
      </c>
      <c r="L64" s="54" t="s">
        <v>138</v>
      </c>
      <c r="M64" s="158" t="s">
        <v>93</v>
      </c>
      <c r="T64" s="180"/>
      <c r="U64" s="19"/>
      <c r="V64" s="170" t="str">
        <f t="shared" si="39"/>
        <v>.</v>
      </c>
      <c r="AC64" s="169" t="s">
        <v>395</v>
      </c>
      <c r="AD64" s="7">
        <v>9</v>
      </c>
      <c r="AE64" s="6" t="s">
        <v>260</v>
      </c>
      <c r="AF64" s="7"/>
      <c r="AG64" s="7">
        <v>6</v>
      </c>
      <c r="AH64" s="6" t="s">
        <v>396</v>
      </c>
      <c r="AI64" s="9">
        <f t="shared" si="30"/>
        <v>9</v>
      </c>
      <c r="AJ64" s="170" t="str">
        <f t="shared" si="31"/>
        <v>9.6</v>
      </c>
      <c r="AP64" s="199"/>
      <c r="AQ64" s="11" t="str">
        <f t="shared" si="1"/>
        <v/>
      </c>
      <c r="AR64" s="11" t="str">
        <f t="shared" si="2"/>
        <v/>
      </c>
      <c r="AS64" s="19"/>
      <c r="AT64" s="13" t="str">
        <f t="shared" si="3"/>
        <v/>
      </c>
      <c r="AU64" s="200" t="str">
        <f t="shared" si="4"/>
        <v/>
      </c>
      <c r="AW64" s="207">
        <v>1</v>
      </c>
      <c r="AX64" s="14" t="s">
        <v>649</v>
      </c>
      <c r="AY64" s="14" t="str">
        <f t="shared" si="5"/>
        <v>1.6-20</v>
      </c>
      <c r="AZ64" s="14">
        <f t="shared" si="6"/>
        <v>20</v>
      </c>
      <c r="BA64" s="15" t="s">
        <v>931</v>
      </c>
      <c r="BB64" s="14" t="str">
        <f t="shared" si="7"/>
        <v>1.6-20</v>
      </c>
      <c r="BC64" s="14" t="str">
        <f t="shared" si="8"/>
        <v>1.6</v>
      </c>
      <c r="BD64" s="208">
        <f t="shared" si="9"/>
        <v>1</v>
      </c>
      <c r="BK64" s="23"/>
      <c r="BM64" s="23"/>
    </row>
    <row r="65" spans="1:65">
      <c r="A65" s="155" t="s">
        <v>1465</v>
      </c>
      <c r="B65" s="54" t="s">
        <v>1466</v>
      </c>
      <c r="C65" s="54" t="s">
        <v>141</v>
      </c>
      <c r="D65" s="54" t="s">
        <v>1459</v>
      </c>
      <c r="E65" s="55">
        <v>38966</v>
      </c>
      <c r="F65" s="61" t="s">
        <v>1460</v>
      </c>
      <c r="G65" s="54" t="s">
        <v>1242</v>
      </c>
      <c r="H65" s="59"/>
      <c r="I65" s="60"/>
      <c r="J65" s="54" t="s">
        <v>136</v>
      </c>
      <c r="K65" s="54" t="s">
        <v>137</v>
      </c>
      <c r="L65" s="54" t="s">
        <v>138</v>
      </c>
      <c r="M65" s="158" t="s">
        <v>93</v>
      </c>
      <c r="T65" s="180"/>
      <c r="U65" s="19"/>
      <c r="V65" s="170" t="str">
        <f t="shared" si="39"/>
        <v>.</v>
      </c>
      <c r="AC65" s="169" t="s">
        <v>397</v>
      </c>
      <c r="AD65" s="7">
        <v>3</v>
      </c>
      <c r="AE65" s="6" t="s">
        <v>238</v>
      </c>
      <c r="AF65" s="7"/>
      <c r="AG65" s="7">
        <v>7</v>
      </c>
      <c r="AH65" s="6" t="s">
        <v>398</v>
      </c>
      <c r="AI65" s="9">
        <f t="shared" si="30"/>
        <v>3</v>
      </c>
      <c r="AJ65" s="170" t="str">
        <f t="shared" si="31"/>
        <v>3.7</v>
      </c>
      <c r="AP65" s="199"/>
      <c r="AQ65" s="11" t="str">
        <f t="shared" si="1"/>
        <v/>
      </c>
      <c r="AR65" s="11" t="str">
        <f t="shared" si="2"/>
        <v/>
      </c>
      <c r="AS65" s="19"/>
      <c r="AT65" s="13" t="str">
        <f t="shared" si="3"/>
        <v/>
      </c>
      <c r="AU65" s="200" t="str">
        <f t="shared" si="4"/>
        <v/>
      </c>
      <c r="AW65" s="207">
        <v>1</v>
      </c>
      <c r="AX65" s="14" t="s">
        <v>649</v>
      </c>
      <c r="AY65" s="14" t="str">
        <f t="shared" si="5"/>
        <v>1.6-21</v>
      </c>
      <c r="AZ65" s="14">
        <f t="shared" si="6"/>
        <v>21</v>
      </c>
      <c r="BA65" s="15" t="s">
        <v>932</v>
      </c>
      <c r="BB65" s="14" t="str">
        <f t="shared" si="7"/>
        <v>1.6-21</v>
      </c>
      <c r="BC65" s="14" t="str">
        <f t="shared" si="8"/>
        <v>1.6</v>
      </c>
      <c r="BD65" s="208">
        <f t="shared" si="9"/>
        <v>1</v>
      </c>
      <c r="BK65" s="23"/>
      <c r="BM65" s="23"/>
    </row>
    <row r="66" spans="1:65">
      <c r="A66" s="155" t="s">
        <v>146</v>
      </c>
      <c r="B66" s="59"/>
      <c r="C66" s="54" t="s">
        <v>147</v>
      </c>
      <c r="D66" s="54" t="s">
        <v>148</v>
      </c>
      <c r="E66" s="55">
        <v>38691</v>
      </c>
      <c r="F66" s="54" t="s">
        <v>812</v>
      </c>
      <c r="G66" s="54" t="s">
        <v>1467</v>
      </c>
      <c r="H66" s="59"/>
      <c r="I66" s="60"/>
      <c r="J66" s="54" t="s">
        <v>136</v>
      </c>
      <c r="K66" s="54" t="s">
        <v>137</v>
      </c>
      <c r="L66" s="54" t="s">
        <v>138</v>
      </c>
      <c r="M66" s="158" t="s">
        <v>27</v>
      </c>
      <c r="T66" s="180"/>
      <c r="U66" s="19"/>
      <c r="V66" s="170" t="str">
        <f t="shared" si="39"/>
        <v>.</v>
      </c>
      <c r="AC66" s="169" t="s">
        <v>399</v>
      </c>
      <c r="AD66" s="7">
        <v>4</v>
      </c>
      <c r="AE66" s="6" t="s">
        <v>279</v>
      </c>
      <c r="AF66" s="7"/>
      <c r="AG66" s="7">
        <v>5</v>
      </c>
      <c r="AH66" s="6" t="s">
        <v>400</v>
      </c>
      <c r="AI66" s="9">
        <f t="shared" si="30"/>
        <v>4</v>
      </c>
      <c r="AJ66" s="170" t="str">
        <f t="shared" si="31"/>
        <v>4.5</v>
      </c>
      <c r="AP66" s="199"/>
      <c r="AQ66" s="11" t="str">
        <f t="shared" ref="AQ66:AQ67" si="40">IF(AS66="","",CONCATENATE(AP66,".",AR66))</f>
        <v/>
      </c>
      <c r="AR66" s="11" t="str">
        <f t="shared" ref="AR66:AR67" si="41">IF(AS66="","",IF(AP66=AP65,AR65+1,1))</f>
        <v/>
      </c>
      <c r="AS66" s="19"/>
      <c r="AT66" s="13" t="str">
        <f t="shared" ref="AT66:AT67" si="42">+IF(AQ66="","",AQ66)</f>
        <v/>
      </c>
      <c r="AU66" s="200" t="str">
        <f t="shared" ref="AU66:AU67" si="43">+IF(AP66="","",AP66)</f>
        <v/>
      </c>
      <c r="AW66" s="207">
        <v>1</v>
      </c>
      <c r="AX66" s="14" t="s">
        <v>649</v>
      </c>
      <c r="AY66" s="14" t="str">
        <f t="shared" ref="AY66:AY129" si="44">IF(BA66="","",CONCATENATE(AX66,"-",AZ66))</f>
        <v>1.6-22</v>
      </c>
      <c r="AZ66" s="14">
        <f t="shared" ref="AZ66:AZ74" si="45">IF(BA66="","",IF(AX66=AX65,AZ65+1,1))</f>
        <v>22</v>
      </c>
      <c r="BA66" s="15" t="s">
        <v>933</v>
      </c>
      <c r="BB66" s="14" t="str">
        <f t="shared" ref="BB66:BB129" si="46">+IF(AY66="","",AY66)</f>
        <v>1.6-22</v>
      </c>
      <c r="BC66" s="14" t="str">
        <f t="shared" ref="BC66:BC129" si="47">+IF(AX66="","",AX66)</f>
        <v>1.6</v>
      </c>
      <c r="BD66" s="208">
        <f t="shared" ref="BD66:BD129" si="48">+IF(AW66="","",AW66)</f>
        <v>1</v>
      </c>
      <c r="BK66" s="23"/>
      <c r="BM66" s="23"/>
    </row>
    <row r="67" spans="1:65">
      <c r="A67" s="155" t="s">
        <v>149</v>
      </c>
      <c r="B67" s="54" t="s">
        <v>1468</v>
      </c>
      <c r="C67" s="54" t="s">
        <v>150</v>
      </c>
      <c r="D67" s="54" t="s">
        <v>1469</v>
      </c>
      <c r="E67" s="55">
        <v>37953</v>
      </c>
      <c r="F67" s="54" t="s">
        <v>1470</v>
      </c>
      <c r="G67" s="54" t="s">
        <v>1471</v>
      </c>
      <c r="H67" s="59"/>
      <c r="I67" s="60"/>
      <c r="J67" s="54" t="s">
        <v>136</v>
      </c>
      <c r="K67" s="54" t="s">
        <v>137</v>
      </c>
      <c r="L67" s="54" t="s">
        <v>138</v>
      </c>
      <c r="M67" s="158" t="s">
        <v>27</v>
      </c>
      <c r="T67" s="126"/>
      <c r="U67" s="153"/>
      <c r="V67" s="170" t="str">
        <f t="shared" si="39"/>
        <v>.</v>
      </c>
      <c r="AC67" s="169" t="s">
        <v>401</v>
      </c>
      <c r="AD67" s="7">
        <v>11</v>
      </c>
      <c r="AE67" s="6" t="s">
        <v>267</v>
      </c>
      <c r="AF67" s="7" t="s">
        <v>402</v>
      </c>
      <c r="AG67" s="7">
        <v>3</v>
      </c>
      <c r="AH67" s="6" t="s">
        <v>403</v>
      </c>
      <c r="AI67" s="9">
        <f t="shared" si="30"/>
        <v>11</v>
      </c>
      <c r="AJ67" s="170" t="str">
        <f t="shared" si="31"/>
        <v>11.3</v>
      </c>
      <c r="AP67" s="201"/>
      <c r="AQ67" s="202" t="str">
        <f t="shared" si="40"/>
        <v/>
      </c>
      <c r="AR67" s="202" t="str">
        <f t="shared" si="41"/>
        <v/>
      </c>
      <c r="AS67" s="153"/>
      <c r="AT67" s="203" t="str">
        <f t="shared" si="42"/>
        <v/>
      </c>
      <c r="AU67" s="204" t="str">
        <f t="shared" si="43"/>
        <v/>
      </c>
      <c r="AW67" s="207">
        <v>1</v>
      </c>
      <c r="AX67" s="14" t="s">
        <v>649</v>
      </c>
      <c r="AY67" s="14" t="str">
        <f t="shared" si="44"/>
        <v>1.6-23</v>
      </c>
      <c r="AZ67" s="14">
        <f t="shared" si="45"/>
        <v>23</v>
      </c>
      <c r="BA67" s="15" t="s">
        <v>934</v>
      </c>
      <c r="BB67" s="14" t="str">
        <f t="shared" si="46"/>
        <v>1.6-23</v>
      </c>
      <c r="BC67" s="14" t="str">
        <f t="shared" si="47"/>
        <v>1.6</v>
      </c>
      <c r="BD67" s="208">
        <f t="shared" si="48"/>
        <v>1</v>
      </c>
      <c r="BK67" s="23"/>
      <c r="BM67" s="23"/>
    </row>
    <row r="68" spans="1:65">
      <c r="A68" s="155" t="s">
        <v>180</v>
      </c>
      <c r="B68" s="54" t="s">
        <v>1472</v>
      </c>
      <c r="C68" s="54" t="s">
        <v>181</v>
      </c>
      <c r="D68" s="54" t="s">
        <v>1473</v>
      </c>
      <c r="E68" s="55">
        <v>38966</v>
      </c>
      <c r="F68" s="54" t="s">
        <v>1474</v>
      </c>
      <c r="G68" s="54" t="s">
        <v>1475</v>
      </c>
      <c r="H68" s="59"/>
      <c r="I68" s="60"/>
      <c r="J68" s="54" t="s">
        <v>136</v>
      </c>
      <c r="K68" s="54" t="s">
        <v>137</v>
      </c>
      <c r="L68" s="54" t="s">
        <v>138</v>
      </c>
      <c r="M68" s="158" t="s">
        <v>93</v>
      </c>
      <c r="AC68" s="169" t="s">
        <v>404</v>
      </c>
      <c r="AD68" s="7">
        <v>16</v>
      </c>
      <c r="AE68" s="6" t="s">
        <v>250</v>
      </c>
      <c r="AF68" s="7"/>
      <c r="AG68" s="7">
        <v>2</v>
      </c>
      <c r="AH68" s="6" t="s">
        <v>405</v>
      </c>
      <c r="AI68" s="9">
        <f t="shared" si="30"/>
        <v>16</v>
      </c>
      <c r="AJ68" s="170" t="str">
        <f t="shared" si="31"/>
        <v>16.2</v>
      </c>
      <c r="AW68" s="207">
        <v>1</v>
      </c>
      <c r="AX68" s="14" t="s">
        <v>649</v>
      </c>
      <c r="AY68" s="14" t="str">
        <f t="shared" si="44"/>
        <v>1.6-24</v>
      </c>
      <c r="AZ68" s="14">
        <f t="shared" si="45"/>
        <v>24</v>
      </c>
      <c r="BA68" s="15" t="s">
        <v>935</v>
      </c>
      <c r="BB68" s="14" t="str">
        <f t="shared" si="46"/>
        <v>1.6-24</v>
      </c>
      <c r="BC68" s="14" t="str">
        <f t="shared" si="47"/>
        <v>1.6</v>
      </c>
      <c r="BD68" s="208">
        <f t="shared" si="48"/>
        <v>1</v>
      </c>
      <c r="BK68" s="23"/>
      <c r="BM68" s="23"/>
    </row>
    <row r="69" spans="1:65">
      <c r="A69" s="155" t="s">
        <v>151</v>
      </c>
      <c r="B69" s="54" t="s">
        <v>1476</v>
      </c>
      <c r="C69" s="54" t="s">
        <v>152</v>
      </c>
      <c r="D69" s="54" t="s">
        <v>1477</v>
      </c>
      <c r="E69" s="55">
        <v>39624</v>
      </c>
      <c r="F69" s="54" t="s">
        <v>1478</v>
      </c>
      <c r="G69" s="54" t="s">
        <v>1475</v>
      </c>
      <c r="H69" s="59"/>
      <c r="I69" s="60"/>
      <c r="J69" s="54" t="s">
        <v>136</v>
      </c>
      <c r="K69" s="54" t="s">
        <v>137</v>
      </c>
      <c r="L69" s="54" t="s">
        <v>138</v>
      </c>
      <c r="M69" s="158" t="s">
        <v>27</v>
      </c>
      <c r="AC69" s="169" t="s">
        <v>406</v>
      </c>
      <c r="AD69" s="7">
        <v>7</v>
      </c>
      <c r="AE69" s="6" t="s">
        <v>270</v>
      </c>
      <c r="AF69" s="7"/>
      <c r="AG69" s="7">
        <v>11</v>
      </c>
      <c r="AH69" s="6" t="s">
        <v>407</v>
      </c>
      <c r="AI69" s="9">
        <f t="shared" si="30"/>
        <v>7</v>
      </c>
      <c r="AJ69" s="170" t="str">
        <f t="shared" si="31"/>
        <v>7.11</v>
      </c>
      <c r="AW69" s="207">
        <v>1</v>
      </c>
      <c r="AX69" s="14" t="s">
        <v>649</v>
      </c>
      <c r="AY69" s="14" t="str">
        <f t="shared" si="44"/>
        <v>1.6-25</v>
      </c>
      <c r="AZ69" s="14">
        <f t="shared" si="45"/>
        <v>25</v>
      </c>
      <c r="BA69" s="15" t="s">
        <v>935</v>
      </c>
      <c r="BB69" s="14" t="str">
        <f t="shared" si="46"/>
        <v>1.6-25</v>
      </c>
      <c r="BC69" s="14" t="str">
        <f t="shared" si="47"/>
        <v>1.6</v>
      </c>
      <c r="BD69" s="208">
        <f t="shared" si="48"/>
        <v>1</v>
      </c>
      <c r="BK69" s="23"/>
      <c r="BM69" s="23"/>
    </row>
    <row r="70" spans="1:65">
      <c r="A70" s="155" t="s">
        <v>153</v>
      </c>
      <c r="B70" s="54" t="s">
        <v>1479</v>
      </c>
      <c r="C70" s="54" t="s">
        <v>154</v>
      </c>
      <c r="D70" s="54" t="s">
        <v>1480</v>
      </c>
      <c r="E70" s="55">
        <v>40080</v>
      </c>
      <c r="F70" s="61" t="s">
        <v>1022</v>
      </c>
      <c r="G70" s="57" t="s">
        <v>1452</v>
      </c>
      <c r="H70" s="59"/>
      <c r="I70" s="60"/>
      <c r="J70" s="54" t="s">
        <v>136</v>
      </c>
      <c r="K70" s="54" t="s">
        <v>137</v>
      </c>
      <c r="L70" s="54" t="s">
        <v>138</v>
      </c>
      <c r="M70" s="158" t="s">
        <v>27</v>
      </c>
      <c r="AC70" s="169" t="s">
        <v>408</v>
      </c>
      <c r="AD70" s="7">
        <v>14</v>
      </c>
      <c r="AE70" s="6" t="s">
        <v>262</v>
      </c>
      <c r="AF70" s="7"/>
      <c r="AG70" s="7">
        <v>7</v>
      </c>
      <c r="AH70" s="6" t="s">
        <v>409</v>
      </c>
      <c r="AI70" s="9">
        <f t="shared" si="30"/>
        <v>14</v>
      </c>
      <c r="AJ70" s="170" t="str">
        <f t="shared" si="31"/>
        <v>14.7</v>
      </c>
      <c r="AW70" s="207">
        <v>1</v>
      </c>
      <c r="AX70" s="14" t="s">
        <v>649</v>
      </c>
      <c r="AY70" s="14" t="str">
        <f t="shared" si="44"/>
        <v>1.6-26</v>
      </c>
      <c r="AZ70" s="14">
        <f t="shared" si="45"/>
        <v>26</v>
      </c>
      <c r="BA70" s="15" t="s">
        <v>936</v>
      </c>
      <c r="BB70" s="14" t="str">
        <f t="shared" si="46"/>
        <v>1.6-26</v>
      </c>
      <c r="BC70" s="14" t="str">
        <f t="shared" si="47"/>
        <v>1.6</v>
      </c>
      <c r="BD70" s="208">
        <f t="shared" si="48"/>
        <v>1</v>
      </c>
      <c r="BK70" s="23"/>
      <c r="BM70" s="23"/>
    </row>
    <row r="71" spans="1:65">
      <c r="A71" s="155" t="s">
        <v>1481</v>
      </c>
      <c r="B71" s="54" t="s">
        <v>1482</v>
      </c>
      <c r="C71" s="54" t="s">
        <v>1483</v>
      </c>
      <c r="D71" s="54" t="s">
        <v>1484</v>
      </c>
      <c r="E71" s="55">
        <v>38813</v>
      </c>
      <c r="F71" s="54" t="s">
        <v>1485</v>
      </c>
      <c r="G71" s="54" t="s">
        <v>1242</v>
      </c>
      <c r="H71" s="59"/>
      <c r="I71" s="60"/>
      <c r="J71" s="54" t="s">
        <v>136</v>
      </c>
      <c r="K71" s="54" t="s">
        <v>137</v>
      </c>
      <c r="L71" s="54" t="s">
        <v>138</v>
      </c>
      <c r="M71" s="158" t="s">
        <v>27</v>
      </c>
      <c r="T71" s="183" t="s">
        <v>188</v>
      </c>
      <c r="U71" s="184" t="s">
        <v>1228</v>
      </c>
      <c r="V71" s="185" t="s">
        <v>1894</v>
      </c>
      <c r="AC71" s="169" t="s">
        <v>410</v>
      </c>
      <c r="AD71" s="7">
        <v>17</v>
      </c>
      <c r="AE71" s="6" t="s">
        <v>235</v>
      </c>
      <c r="AF71" s="7"/>
      <c r="AG71" s="7">
        <v>1</v>
      </c>
      <c r="AH71" s="6" t="s">
        <v>411</v>
      </c>
      <c r="AI71" s="9">
        <f t="shared" si="30"/>
        <v>17</v>
      </c>
      <c r="AJ71" s="170" t="str">
        <f t="shared" si="31"/>
        <v>17.1</v>
      </c>
      <c r="AW71" s="207">
        <v>1</v>
      </c>
      <c r="AX71" s="14" t="s">
        <v>649</v>
      </c>
      <c r="AY71" s="14" t="str">
        <f t="shared" si="44"/>
        <v>1.6-27</v>
      </c>
      <c r="AZ71" s="14">
        <f t="shared" si="45"/>
        <v>27</v>
      </c>
      <c r="BA71" s="15" t="s">
        <v>937</v>
      </c>
      <c r="BB71" s="14" t="str">
        <f t="shared" si="46"/>
        <v>1.6-27</v>
      </c>
      <c r="BC71" s="14" t="str">
        <f t="shared" si="47"/>
        <v>1.6</v>
      </c>
      <c r="BD71" s="208">
        <f t="shared" si="48"/>
        <v>1</v>
      </c>
      <c r="BK71" s="23"/>
      <c r="BM71" s="23"/>
    </row>
    <row r="72" spans="1:65">
      <c r="A72" s="155" t="s">
        <v>1486</v>
      </c>
      <c r="B72" s="54" t="s">
        <v>1487</v>
      </c>
      <c r="C72" s="54" t="s">
        <v>1488</v>
      </c>
      <c r="D72" s="54" t="s">
        <v>1489</v>
      </c>
      <c r="E72" s="55">
        <v>39262</v>
      </c>
      <c r="F72" s="61" t="s">
        <v>1490</v>
      </c>
      <c r="G72" s="54" t="s">
        <v>1242</v>
      </c>
      <c r="H72" s="54" t="s">
        <v>1491</v>
      </c>
      <c r="I72" s="58" t="s">
        <v>1435</v>
      </c>
      <c r="J72" s="54" t="s">
        <v>136</v>
      </c>
      <c r="K72" s="54" t="s">
        <v>137</v>
      </c>
      <c r="L72" s="54" t="s">
        <v>138</v>
      </c>
      <c r="M72" s="158" t="s">
        <v>93</v>
      </c>
      <c r="T72" s="120" t="s">
        <v>20</v>
      </c>
      <c r="U72" s="6" t="s">
        <v>19</v>
      </c>
      <c r="V72" s="170" t="str">
        <f>IF(T72="",".",T72)</f>
        <v>Selec</v>
      </c>
      <c r="AC72" s="169" t="s">
        <v>412</v>
      </c>
      <c r="AD72" s="7">
        <v>7</v>
      </c>
      <c r="AE72" s="6" t="s">
        <v>270</v>
      </c>
      <c r="AF72" s="7"/>
      <c r="AG72" s="7">
        <v>12</v>
      </c>
      <c r="AH72" s="6" t="s">
        <v>413</v>
      </c>
      <c r="AI72" s="9">
        <f t="shared" si="30"/>
        <v>7</v>
      </c>
      <c r="AJ72" s="170" t="str">
        <f t="shared" si="31"/>
        <v>7.12</v>
      </c>
      <c r="AW72" s="207">
        <v>1</v>
      </c>
      <c r="AX72" s="14" t="s">
        <v>649</v>
      </c>
      <c r="AY72" s="14" t="str">
        <f t="shared" si="44"/>
        <v>1.6-28</v>
      </c>
      <c r="AZ72" s="14">
        <f t="shared" si="45"/>
        <v>28</v>
      </c>
      <c r="BA72" s="15" t="s">
        <v>938</v>
      </c>
      <c r="BB72" s="14" t="str">
        <f t="shared" si="46"/>
        <v>1.6-28</v>
      </c>
      <c r="BC72" s="14" t="str">
        <f t="shared" si="47"/>
        <v>1.6</v>
      </c>
      <c r="BD72" s="208">
        <f t="shared" si="48"/>
        <v>1</v>
      </c>
      <c r="BK72" s="23"/>
      <c r="BM72" s="23"/>
    </row>
    <row r="73" spans="1:65">
      <c r="A73" s="155" t="s">
        <v>1492</v>
      </c>
      <c r="B73" s="54" t="s">
        <v>1493</v>
      </c>
      <c r="C73" s="54" t="s">
        <v>161</v>
      </c>
      <c r="D73" s="54" t="s">
        <v>1494</v>
      </c>
      <c r="E73" s="55" t="s">
        <v>1495</v>
      </c>
      <c r="F73" s="54" t="s">
        <v>1496</v>
      </c>
      <c r="G73" s="57" t="s">
        <v>1497</v>
      </c>
      <c r="H73" s="54" t="s">
        <v>1498</v>
      </c>
      <c r="I73" s="58" t="s">
        <v>1435</v>
      </c>
      <c r="J73" s="54" t="s">
        <v>136</v>
      </c>
      <c r="K73" s="54" t="s">
        <v>137</v>
      </c>
      <c r="L73" s="54" t="s">
        <v>138</v>
      </c>
      <c r="M73" s="158" t="s">
        <v>93</v>
      </c>
      <c r="T73" s="120" t="s">
        <v>1229</v>
      </c>
      <c r="U73" s="6" t="s">
        <v>1230</v>
      </c>
      <c r="V73" s="170" t="str">
        <f t="shared" ref="V73:V83" si="49">IF(T73="",".",T73)</f>
        <v>FIL</v>
      </c>
      <c r="AC73" s="169" t="s">
        <v>414</v>
      </c>
      <c r="AD73" s="7">
        <v>7</v>
      </c>
      <c r="AE73" s="6" t="s">
        <v>270</v>
      </c>
      <c r="AF73" s="7"/>
      <c r="AG73" s="7">
        <v>13</v>
      </c>
      <c r="AH73" s="6" t="s">
        <v>415</v>
      </c>
      <c r="AI73" s="9">
        <f t="shared" si="30"/>
        <v>7</v>
      </c>
      <c r="AJ73" s="170" t="str">
        <f t="shared" si="31"/>
        <v>7.13</v>
      </c>
      <c r="AW73" s="207">
        <v>1</v>
      </c>
      <c r="AX73" s="14" t="s">
        <v>649</v>
      </c>
      <c r="AY73" s="14" t="str">
        <f t="shared" si="44"/>
        <v>1.6-29</v>
      </c>
      <c r="AZ73" s="14">
        <f t="shared" si="45"/>
        <v>29</v>
      </c>
      <c r="BA73" s="15" t="s">
        <v>939</v>
      </c>
      <c r="BB73" s="14" t="str">
        <f t="shared" si="46"/>
        <v>1.6-29</v>
      </c>
      <c r="BC73" s="14" t="str">
        <f t="shared" si="47"/>
        <v>1.6</v>
      </c>
      <c r="BD73" s="208">
        <f t="shared" si="48"/>
        <v>1</v>
      </c>
      <c r="BK73" s="23"/>
      <c r="BM73" s="23"/>
    </row>
    <row r="74" spans="1:65">
      <c r="A74" s="155" t="s">
        <v>155</v>
      </c>
      <c r="B74" s="54" t="s">
        <v>1499</v>
      </c>
      <c r="C74" s="54" t="s">
        <v>156</v>
      </c>
      <c r="D74" s="54" t="s">
        <v>1500</v>
      </c>
      <c r="E74" s="55" t="s">
        <v>1501</v>
      </c>
      <c r="F74" s="54" t="s">
        <v>1502</v>
      </c>
      <c r="G74" s="57" t="s">
        <v>1497</v>
      </c>
      <c r="H74" s="59"/>
      <c r="I74" s="60"/>
      <c r="J74" s="54" t="s">
        <v>136</v>
      </c>
      <c r="K74" s="54" t="s">
        <v>137</v>
      </c>
      <c r="L74" s="54" t="s">
        <v>138</v>
      </c>
      <c r="M74" s="158" t="s">
        <v>93</v>
      </c>
      <c r="T74" s="120" t="s">
        <v>1231</v>
      </c>
      <c r="U74" s="6" t="s">
        <v>1232</v>
      </c>
      <c r="V74" s="170" t="str">
        <f t="shared" si="49"/>
        <v>SED</v>
      </c>
      <c r="AC74" s="169" t="s">
        <v>416</v>
      </c>
      <c r="AD74" s="7">
        <v>2</v>
      </c>
      <c r="AE74" s="6" t="s">
        <v>243</v>
      </c>
      <c r="AF74" s="7"/>
      <c r="AG74" s="7">
        <v>4</v>
      </c>
      <c r="AH74" s="6" t="s">
        <v>417</v>
      </c>
      <c r="AI74" s="9">
        <f t="shared" si="30"/>
        <v>2</v>
      </c>
      <c r="AJ74" s="170" t="str">
        <f t="shared" si="31"/>
        <v>2.4</v>
      </c>
      <c r="AW74" s="207">
        <v>1</v>
      </c>
      <c r="AX74" s="14" t="s">
        <v>649</v>
      </c>
      <c r="AY74" s="14" t="str">
        <f t="shared" si="44"/>
        <v>1.6-30</v>
      </c>
      <c r="AZ74" s="14">
        <f t="shared" si="45"/>
        <v>30</v>
      </c>
      <c r="BA74" s="15" t="s">
        <v>940</v>
      </c>
      <c r="BB74" s="14" t="str">
        <f t="shared" si="46"/>
        <v>1.6-30</v>
      </c>
      <c r="BC74" s="14" t="str">
        <f t="shared" si="47"/>
        <v>1.6</v>
      </c>
      <c r="BD74" s="208">
        <f t="shared" si="48"/>
        <v>1</v>
      </c>
      <c r="BK74" s="23"/>
      <c r="BM74" s="23"/>
    </row>
    <row r="75" spans="1:65">
      <c r="A75" s="155" t="s">
        <v>157</v>
      </c>
      <c r="B75" s="54" t="s">
        <v>1503</v>
      </c>
      <c r="C75" s="54" t="s">
        <v>1504</v>
      </c>
      <c r="D75" s="54" t="s">
        <v>1505</v>
      </c>
      <c r="E75" s="55">
        <v>38887</v>
      </c>
      <c r="F75" s="54" t="s">
        <v>1506</v>
      </c>
      <c r="G75" s="54" t="s">
        <v>1242</v>
      </c>
      <c r="H75" s="59"/>
      <c r="I75" s="60"/>
      <c r="J75" s="54" t="s">
        <v>136</v>
      </c>
      <c r="K75" s="54" t="s">
        <v>137</v>
      </c>
      <c r="L75" s="54" t="s">
        <v>138</v>
      </c>
      <c r="M75" s="158" t="s">
        <v>27</v>
      </c>
      <c r="T75" s="120" t="s">
        <v>1237</v>
      </c>
      <c r="U75" s="6" t="s">
        <v>1233</v>
      </c>
      <c r="V75" s="170" t="str">
        <f t="shared" si="49"/>
        <v>SCE</v>
      </c>
      <c r="AC75" s="169" t="s">
        <v>418</v>
      </c>
      <c r="AD75" s="7">
        <v>2</v>
      </c>
      <c r="AE75" s="6" t="s">
        <v>243</v>
      </c>
      <c r="AF75" s="7"/>
      <c r="AG75" s="7">
        <v>14</v>
      </c>
      <c r="AH75" s="6" t="s">
        <v>419</v>
      </c>
      <c r="AI75" s="9">
        <f t="shared" si="30"/>
        <v>2</v>
      </c>
      <c r="AJ75" s="170" t="str">
        <f t="shared" si="31"/>
        <v>2.14</v>
      </c>
      <c r="AW75" s="207">
        <v>1</v>
      </c>
      <c r="AX75" s="14" t="s">
        <v>762</v>
      </c>
      <c r="AY75" s="14" t="str">
        <f t="shared" si="44"/>
        <v>1.7-1</v>
      </c>
      <c r="AZ75" s="14">
        <v>1</v>
      </c>
      <c r="BA75" s="25" t="s">
        <v>818</v>
      </c>
      <c r="BB75" s="14" t="str">
        <f t="shared" si="46"/>
        <v>1.7-1</v>
      </c>
      <c r="BC75" s="14" t="str">
        <f t="shared" si="47"/>
        <v>1.7</v>
      </c>
      <c r="BD75" s="208">
        <f t="shared" si="48"/>
        <v>1</v>
      </c>
      <c r="BK75" s="23"/>
      <c r="BM75" s="23"/>
    </row>
    <row r="76" spans="1:65">
      <c r="A76" s="155" t="s">
        <v>1507</v>
      </c>
      <c r="B76" s="54" t="s">
        <v>1508</v>
      </c>
      <c r="C76" s="54" t="s">
        <v>175</v>
      </c>
      <c r="D76" s="54" t="s">
        <v>1509</v>
      </c>
      <c r="E76" s="55" t="s">
        <v>1510</v>
      </c>
      <c r="F76" s="54" t="s">
        <v>1502</v>
      </c>
      <c r="G76" s="54" t="s">
        <v>1242</v>
      </c>
      <c r="H76" s="59"/>
      <c r="I76" s="60"/>
      <c r="J76" s="54" t="s">
        <v>136</v>
      </c>
      <c r="K76" s="54" t="s">
        <v>137</v>
      </c>
      <c r="L76" s="54" t="s">
        <v>138</v>
      </c>
      <c r="M76" s="158" t="s">
        <v>27</v>
      </c>
      <c r="T76" s="120" t="s">
        <v>1234</v>
      </c>
      <c r="U76" s="6" t="s">
        <v>1235</v>
      </c>
      <c r="V76" s="170" t="str">
        <f t="shared" si="49"/>
        <v>CAM</v>
      </c>
      <c r="AC76" s="169" t="s">
        <v>420</v>
      </c>
      <c r="AD76" s="7">
        <v>15</v>
      </c>
      <c r="AE76" s="6" t="s">
        <v>296</v>
      </c>
      <c r="AF76" s="7"/>
      <c r="AG76" s="7">
        <v>8</v>
      </c>
      <c r="AH76" s="6" t="s">
        <v>421</v>
      </c>
      <c r="AI76" s="9">
        <f t="shared" si="30"/>
        <v>15</v>
      </c>
      <c r="AJ76" s="170" t="str">
        <f t="shared" si="31"/>
        <v>15.8</v>
      </c>
      <c r="AW76" s="207">
        <v>1</v>
      </c>
      <c r="AX76" s="14" t="s">
        <v>762</v>
      </c>
      <c r="AY76" s="14" t="str">
        <f t="shared" si="44"/>
        <v>1.7-2</v>
      </c>
      <c r="AZ76" s="14">
        <v>2</v>
      </c>
      <c r="BA76" s="25" t="s">
        <v>820</v>
      </c>
      <c r="BB76" s="14" t="str">
        <f t="shared" si="46"/>
        <v>1.7-2</v>
      </c>
      <c r="BC76" s="14" t="str">
        <f t="shared" si="47"/>
        <v>1.7</v>
      </c>
      <c r="BD76" s="208">
        <f t="shared" si="48"/>
        <v>1</v>
      </c>
      <c r="BK76" s="23"/>
      <c r="BM76" s="23"/>
    </row>
    <row r="77" spans="1:65">
      <c r="A77" s="155" t="s">
        <v>1511</v>
      </c>
      <c r="B77" s="54" t="s">
        <v>1512</v>
      </c>
      <c r="C77" s="54" t="s">
        <v>1513</v>
      </c>
      <c r="D77" s="54" t="s">
        <v>1514</v>
      </c>
      <c r="E77" s="55">
        <v>39596</v>
      </c>
      <c r="F77" s="54" t="s">
        <v>1515</v>
      </c>
      <c r="G77" s="54" t="s">
        <v>1242</v>
      </c>
      <c r="H77" s="54" t="s">
        <v>1516</v>
      </c>
      <c r="I77" s="55">
        <v>45498</v>
      </c>
      <c r="J77" s="54" t="s">
        <v>136</v>
      </c>
      <c r="K77" s="54" t="s">
        <v>137</v>
      </c>
      <c r="L77" s="54" t="s">
        <v>138</v>
      </c>
      <c r="M77" s="158" t="s">
        <v>27</v>
      </c>
      <c r="T77" s="120" t="s">
        <v>1238</v>
      </c>
      <c r="U77" s="6" t="s">
        <v>1236</v>
      </c>
      <c r="V77" s="170" t="str">
        <f t="shared" si="49"/>
        <v>SSE</v>
      </c>
      <c r="AC77" s="169" t="s">
        <v>422</v>
      </c>
      <c r="AD77" s="7">
        <v>4</v>
      </c>
      <c r="AE77" s="6" t="s">
        <v>279</v>
      </c>
      <c r="AF77" s="7"/>
      <c r="AG77" s="7">
        <v>6</v>
      </c>
      <c r="AH77" s="6" t="s">
        <v>423</v>
      </c>
      <c r="AI77" s="9">
        <f t="shared" si="30"/>
        <v>4</v>
      </c>
      <c r="AJ77" s="170" t="str">
        <f t="shared" si="31"/>
        <v>4.6</v>
      </c>
      <c r="AW77" s="207">
        <v>1</v>
      </c>
      <c r="AX77" s="14" t="s">
        <v>294</v>
      </c>
      <c r="AY77" s="14" t="str">
        <f t="shared" si="44"/>
        <v>1.8-1</v>
      </c>
      <c r="AZ77" s="14">
        <v>1</v>
      </c>
      <c r="BA77" s="25" t="s">
        <v>818</v>
      </c>
      <c r="BB77" s="14" t="str">
        <f t="shared" si="46"/>
        <v>1.8-1</v>
      </c>
      <c r="BC77" s="14" t="str">
        <f t="shared" si="47"/>
        <v>1.8</v>
      </c>
      <c r="BD77" s="208">
        <f t="shared" si="48"/>
        <v>1</v>
      </c>
      <c r="BK77" s="23"/>
      <c r="BM77" s="23"/>
    </row>
    <row r="78" spans="1:65">
      <c r="A78" s="155" t="s">
        <v>158</v>
      </c>
      <c r="B78" s="54" t="s">
        <v>1517</v>
      </c>
      <c r="C78" s="54" t="s">
        <v>1518</v>
      </c>
      <c r="D78" s="54" t="s">
        <v>1519</v>
      </c>
      <c r="E78" s="55">
        <v>40079</v>
      </c>
      <c r="F78" s="54" t="s">
        <v>1502</v>
      </c>
      <c r="G78" s="54" t="s">
        <v>1242</v>
      </c>
      <c r="H78" s="54" t="s">
        <v>1520</v>
      </c>
      <c r="I78" s="58" t="s">
        <v>1435</v>
      </c>
      <c r="J78" s="54" t="s">
        <v>136</v>
      </c>
      <c r="K78" s="54" t="s">
        <v>137</v>
      </c>
      <c r="L78" s="54" t="s">
        <v>138</v>
      </c>
      <c r="M78" s="158" t="s">
        <v>27</v>
      </c>
      <c r="T78" s="120"/>
      <c r="U78" s="6"/>
      <c r="V78" s="170" t="str">
        <f t="shared" si="49"/>
        <v>.</v>
      </c>
      <c r="AC78" s="169" t="s">
        <v>424</v>
      </c>
      <c r="AD78" s="7">
        <v>6</v>
      </c>
      <c r="AE78" s="6" t="s">
        <v>253</v>
      </c>
      <c r="AF78" s="7"/>
      <c r="AG78" s="7">
        <v>5</v>
      </c>
      <c r="AH78" s="6" t="s">
        <v>425</v>
      </c>
      <c r="AI78" s="9">
        <f t="shared" si="30"/>
        <v>6</v>
      </c>
      <c r="AJ78" s="170" t="str">
        <f t="shared" si="31"/>
        <v>6.5</v>
      </c>
      <c r="AW78" s="207">
        <v>1</v>
      </c>
      <c r="AX78" s="14" t="s">
        <v>294</v>
      </c>
      <c r="AY78" s="14" t="str">
        <f t="shared" si="44"/>
        <v>1.8-2</v>
      </c>
      <c r="AZ78" s="14">
        <v>2</v>
      </c>
      <c r="BA78" s="25" t="s">
        <v>820</v>
      </c>
      <c r="BB78" s="14" t="str">
        <f t="shared" si="46"/>
        <v>1.8-2</v>
      </c>
      <c r="BC78" s="14" t="str">
        <f t="shared" si="47"/>
        <v>1.8</v>
      </c>
      <c r="BD78" s="208">
        <f t="shared" si="48"/>
        <v>1</v>
      </c>
      <c r="BK78" s="23"/>
      <c r="BM78" s="23"/>
    </row>
    <row r="79" spans="1:65">
      <c r="A79" s="154" t="s">
        <v>159</v>
      </c>
      <c r="B79" s="54" t="s">
        <v>1521</v>
      </c>
      <c r="C79" s="54" t="s">
        <v>160</v>
      </c>
      <c r="D79" s="54" t="s">
        <v>1522</v>
      </c>
      <c r="E79" s="55" t="s">
        <v>1523</v>
      </c>
      <c r="F79" s="61" t="s">
        <v>1524</v>
      </c>
      <c r="G79" s="57" t="s">
        <v>1497</v>
      </c>
      <c r="H79" s="54" t="s">
        <v>1525</v>
      </c>
      <c r="I79" s="55">
        <v>45615</v>
      </c>
      <c r="J79" s="54" t="s">
        <v>136</v>
      </c>
      <c r="K79" s="54" t="s">
        <v>137</v>
      </c>
      <c r="L79" s="54" t="s">
        <v>138</v>
      </c>
      <c r="M79" s="158" t="s">
        <v>93</v>
      </c>
      <c r="T79" s="120"/>
      <c r="U79" s="6"/>
      <c r="V79" s="170" t="str">
        <f t="shared" si="49"/>
        <v>.</v>
      </c>
      <c r="AC79" s="169" t="s">
        <v>426</v>
      </c>
      <c r="AD79" s="7">
        <v>12</v>
      </c>
      <c r="AE79" s="6" t="s">
        <v>265</v>
      </c>
      <c r="AF79" s="7"/>
      <c r="AG79" s="7">
        <v>5</v>
      </c>
      <c r="AH79" s="6" t="s">
        <v>427</v>
      </c>
      <c r="AI79" s="9">
        <f t="shared" si="30"/>
        <v>12</v>
      </c>
      <c r="AJ79" s="170" t="str">
        <f t="shared" si="31"/>
        <v>12.5</v>
      </c>
      <c r="AW79" s="207">
        <v>2</v>
      </c>
      <c r="AX79" s="14" t="s">
        <v>662</v>
      </c>
      <c r="AY79" s="14" t="str">
        <f t="shared" si="44"/>
        <v>2.1-1</v>
      </c>
      <c r="AZ79" s="14">
        <f t="shared" ref="AZ79:AZ89" si="50">IF(BA79="","",IF(AX79=AX78,AZ78+1,1))</f>
        <v>1</v>
      </c>
      <c r="BA79" s="15" t="s">
        <v>941</v>
      </c>
      <c r="BB79" s="14" t="str">
        <f t="shared" si="46"/>
        <v>2.1-1</v>
      </c>
      <c r="BC79" s="14" t="str">
        <f t="shared" si="47"/>
        <v>2.1</v>
      </c>
      <c r="BD79" s="208">
        <f t="shared" si="48"/>
        <v>2</v>
      </c>
      <c r="BK79" s="23"/>
      <c r="BM79" s="23"/>
    </row>
    <row r="80" spans="1:65">
      <c r="A80" s="155" t="s">
        <v>1526</v>
      </c>
      <c r="B80" s="54" t="s">
        <v>1527</v>
      </c>
      <c r="C80" s="54" t="s">
        <v>1528</v>
      </c>
      <c r="D80" s="54" t="s">
        <v>1529</v>
      </c>
      <c r="E80" s="55">
        <v>38715</v>
      </c>
      <c r="F80" s="54" t="s">
        <v>1496</v>
      </c>
      <c r="G80" s="54" t="s">
        <v>1242</v>
      </c>
      <c r="H80" s="59"/>
      <c r="I80" s="60"/>
      <c r="J80" s="54" t="s">
        <v>136</v>
      </c>
      <c r="K80" s="54" t="s">
        <v>137</v>
      </c>
      <c r="L80" s="54" t="s">
        <v>138</v>
      </c>
      <c r="M80" s="158" t="s">
        <v>27</v>
      </c>
      <c r="T80" s="180"/>
      <c r="U80" s="19"/>
      <c r="V80" s="170" t="str">
        <f t="shared" si="49"/>
        <v>.</v>
      </c>
      <c r="AC80" s="169" t="s">
        <v>428</v>
      </c>
      <c r="AD80" s="7">
        <v>2</v>
      </c>
      <c r="AE80" s="6" t="s">
        <v>243</v>
      </c>
      <c r="AF80" s="7"/>
      <c r="AG80" s="7">
        <v>16</v>
      </c>
      <c r="AH80" s="6" t="s">
        <v>429</v>
      </c>
      <c r="AI80" s="9">
        <f t="shared" si="30"/>
        <v>2</v>
      </c>
      <c r="AJ80" s="170" t="str">
        <f t="shared" si="31"/>
        <v>2.16</v>
      </c>
      <c r="AW80" s="207">
        <v>2</v>
      </c>
      <c r="AX80" s="14" t="s">
        <v>662</v>
      </c>
      <c r="AY80" s="14" t="str">
        <f t="shared" si="44"/>
        <v>2.1-2</v>
      </c>
      <c r="AZ80" s="14">
        <f t="shared" si="50"/>
        <v>2</v>
      </c>
      <c r="BA80" s="15" t="s">
        <v>942</v>
      </c>
      <c r="BB80" s="14" t="str">
        <f t="shared" si="46"/>
        <v>2.1-2</v>
      </c>
      <c r="BC80" s="14" t="str">
        <f t="shared" si="47"/>
        <v>2.1</v>
      </c>
      <c r="BD80" s="208">
        <f t="shared" si="48"/>
        <v>2</v>
      </c>
      <c r="BK80" s="23"/>
      <c r="BM80" s="23"/>
    </row>
    <row r="81" spans="1:65">
      <c r="A81" s="155" t="s">
        <v>1530</v>
      </c>
      <c r="B81" s="54" t="s">
        <v>1531</v>
      </c>
      <c r="C81" s="54" t="s">
        <v>1532</v>
      </c>
      <c r="D81" s="54" t="s">
        <v>1533</v>
      </c>
      <c r="E81" s="55">
        <v>38715</v>
      </c>
      <c r="F81" s="54" t="s">
        <v>1496</v>
      </c>
      <c r="G81" s="54" t="s">
        <v>1242</v>
      </c>
      <c r="H81" s="54" t="s">
        <v>1534</v>
      </c>
      <c r="I81" s="55">
        <v>45562</v>
      </c>
      <c r="J81" s="54" t="s">
        <v>136</v>
      </c>
      <c r="K81" s="54" t="s">
        <v>137</v>
      </c>
      <c r="L81" s="54" t="s">
        <v>138</v>
      </c>
      <c r="M81" s="158" t="s">
        <v>27</v>
      </c>
      <c r="T81" s="180"/>
      <c r="U81" s="19"/>
      <c r="V81" s="170" t="str">
        <f t="shared" si="49"/>
        <v>.</v>
      </c>
      <c r="AC81" s="169" t="s">
        <v>430</v>
      </c>
      <c r="AD81" s="7">
        <v>11</v>
      </c>
      <c r="AE81" s="6" t="s">
        <v>267</v>
      </c>
      <c r="AF81" s="7" t="s">
        <v>431</v>
      </c>
      <c r="AG81" s="7">
        <v>4</v>
      </c>
      <c r="AH81" s="6" t="s">
        <v>432</v>
      </c>
      <c r="AI81" s="9">
        <f t="shared" si="30"/>
        <v>11</v>
      </c>
      <c r="AJ81" s="170" t="str">
        <f t="shared" si="31"/>
        <v>11.4</v>
      </c>
      <c r="AW81" s="207">
        <v>2</v>
      </c>
      <c r="AX81" s="14" t="s">
        <v>662</v>
      </c>
      <c r="AY81" s="14" t="str">
        <f t="shared" si="44"/>
        <v>2.1-3</v>
      </c>
      <c r="AZ81" s="14">
        <f t="shared" si="50"/>
        <v>3</v>
      </c>
      <c r="BA81" s="15" t="s">
        <v>943</v>
      </c>
      <c r="BB81" s="14" t="str">
        <f t="shared" si="46"/>
        <v>2.1-3</v>
      </c>
      <c r="BC81" s="14" t="str">
        <f t="shared" si="47"/>
        <v>2.1</v>
      </c>
      <c r="BD81" s="208">
        <f t="shared" si="48"/>
        <v>2</v>
      </c>
      <c r="BK81" s="23"/>
      <c r="BM81" s="23"/>
    </row>
    <row r="82" spans="1:65">
      <c r="A82" s="155" t="s">
        <v>162</v>
      </c>
      <c r="B82" s="54" t="s">
        <v>1535</v>
      </c>
      <c r="C82" s="54" t="s">
        <v>163</v>
      </c>
      <c r="D82" s="54" t="s">
        <v>1536</v>
      </c>
      <c r="E82" s="55">
        <v>38715</v>
      </c>
      <c r="F82" s="54" t="s">
        <v>1496</v>
      </c>
      <c r="G82" s="54" t="s">
        <v>1242</v>
      </c>
      <c r="H82" s="59"/>
      <c r="I82" s="60"/>
      <c r="J82" s="54" t="s">
        <v>136</v>
      </c>
      <c r="K82" s="54" t="s">
        <v>137</v>
      </c>
      <c r="L82" s="54" t="s">
        <v>138</v>
      </c>
      <c r="M82" s="158" t="s">
        <v>27</v>
      </c>
      <c r="T82" s="180"/>
      <c r="U82" s="19"/>
      <c r="V82" s="170" t="str">
        <f t="shared" si="49"/>
        <v>.</v>
      </c>
      <c r="AC82" s="169" t="s">
        <v>433</v>
      </c>
      <c r="AD82" s="7">
        <v>12</v>
      </c>
      <c r="AE82" s="6" t="s">
        <v>265</v>
      </c>
      <c r="AF82" s="7"/>
      <c r="AG82" s="7">
        <v>6</v>
      </c>
      <c r="AH82" s="6" t="s">
        <v>434</v>
      </c>
      <c r="AI82" s="9">
        <f t="shared" si="30"/>
        <v>12</v>
      </c>
      <c r="AJ82" s="170" t="str">
        <f t="shared" si="31"/>
        <v>12.6</v>
      </c>
      <c r="AW82" s="207">
        <v>2</v>
      </c>
      <c r="AX82" s="14" t="s">
        <v>662</v>
      </c>
      <c r="AY82" s="14" t="str">
        <f t="shared" si="44"/>
        <v>2.1-4</v>
      </c>
      <c r="AZ82" s="14">
        <f t="shared" si="50"/>
        <v>4</v>
      </c>
      <c r="BA82" s="15" t="s">
        <v>944</v>
      </c>
      <c r="BB82" s="14" t="str">
        <f t="shared" si="46"/>
        <v>2.1-4</v>
      </c>
      <c r="BC82" s="14" t="str">
        <f t="shared" si="47"/>
        <v>2.1</v>
      </c>
      <c r="BD82" s="208">
        <f t="shared" si="48"/>
        <v>2</v>
      </c>
      <c r="BK82" s="23"/>
      <c r="BM82" s="23"/>
    </row>
    <row r="83" spans="1:65">
      <c r="A83" s="155" t="s">
        <v>164</v>
      </c>
      <c r="B83" s="54" t="s">
        <v>1537</v>
      </c>
      <c r="C83" s="54" t="s">
        <v>1538</v>
      </c>
      <c r="D83" s="54" t="s">
        <v>1539</v>
      </c>
      <c r="E83" s="55">
        <v>38707</v>
      </c>
      <c r="F83" s="54" t="s">
        <v>1540</v>
      </c>
      <c r="G83" s="54" t="s">
        <v>1242</v>
      </c>
      <c r="H83" s="54" t="s">
        <v>1541</v>
      </c>
      <c r="I83" s="58" t="s">
        <v>1435</v>
      </c>
      <c r="J83" s="54" t="s">
        <v>136</v>
      </c>
      <c r="K83" s="54" t="s">
        <v>137</v>
      </c>
      <c r="L83" s="54" t="s">
        <v>138</v>
      </c>
      <c r="M83" s="158" t="s">
        <v>27</v>
      </c>
      <c r="T83" s="126"/>
      <c r="U83" s="153"/>
      <c r="V83" s="170" t="str">
        <f t="shared" si="49"/>
        <v>.</v>
      </c>
      <c r="AC83" s="169" t="s">
        <v>458</v>
      </c>
      <c r="AD83" s="7">
        <v>10</v>
      </c>
      <c r="AE83" s="6" t="s">
        <v>240</v>
      </c>
      <c r="AF83" s="7"/>
      <c r="AG83" s="7">
        <v>6</v>
      </c>
      <c r="AH83" s="6" t="s">
        <v>459</v>
      </c>
      <c r="AI83" s="9">
        <f t="shared" si="30"/>
        <v>10</v>
      </c>
      <c r="AJ83" s="170" t="str">
        <f t="shared" si="31"/>
        <v>10.6</v>
      </c>
      <c r="AW83" s="207">
        <v>2</v>
      </c>
      <c r="AX83" s="14" t="s">
        <v>662</v>
      </c>
      <c r="AY83" s="14" t="str">
        <f t="shared" si="44"/>
        <v>2.1-5</v>
      </c>
      <c r="AZ83" s="14">
        <f t="shared" si="50"/>
        <v>5</v>
      </c>
      <c r="BA83" s="15" t="s">
        <v>945</v>
      </c>
      <c r="BB83" s="14" t="str">
        <f t="shared" si="46"/>
        <v>2.1-5</v>
      </c>
      <c r="BC83" s="14" t="str">
        <f t="shared" si="47"/>
        <v>2.1</v>
      </c>
      <c r="BD83" s="208">
        <f t="shared" si="48"/>
        <v>2</v>
      </c>
      <c r="BK83" s="23"/>
      <c r="BM83" s="23"/>
    </row>
    <row r="84" spans="1:65">
      <c r="A84" s="155" t="s">
        <v>165</v>
      </c>
      <c r="B84" s="54" t="s">
        <v>1542</v>
      </c>
      <c r="C84" s="54" t="s">
        <v>166</v>
      </c>
      <c r="D84" s="54" t="s">
        <v>1543</v>
      </c>
      <c r="E84" s="55">
        <v>38889</v>
      </c>
      <c r="F84" s="54" t="s">
        <v>1544</v>
      </c>
      <c r="G84" s="54" t="s">
        <v>1242</v>
      </c>
      <c r="H84" s="54" t="s">
        <v>1545</v>
      </c>
      <c r="I84" s="55">
        <v>45586</v>
      </c>
      <c r="J84" s="54" t="s">
        <v>136</v>
      </c>
      <c r="K84" s="54" t="s">
        <v>137</v>
      </c>
      <c r="L84" s="54" t="s">
        <v>138</v>
      </c>
      <c r="M84" s="158" t="s">
        <v>93</v>
      </c>
      <c r="AC84" s="169" t="s">
        <v>438</v>
      </c>
      <c r="AD84" s="7">
        <v>7</v>
      </c>
      <c r="AE84" s="6" t="s">
        <v>270</v>
      </c>
      <c r="AF84" s="7"/>
      <c r="AG84" s="7">
        <v>14</v>
      </c>
      <c r="AH84" s="6" t="s">
        <v>439</v>
      </c>
      <c r="AI84" s="9">
        <f t="shared" si="30"/>
        <v>7</v>
      </c>
      <c r="AJ84" s="170" t="str">
        <f t="shared" si="31"/>
        <v>7.14</v>
      </c>
      <c r="AW84" s="207">
        <v>2</v>
      </c>
      <c r="AX84" s="14" t="s">
        <v>662</v>
      </c>
      <c r="AY84" s="14" t="str">
        <f t="shared" si="44"/>
        <v>2.1-6</v>
      </c>
      <c r="AZ84" s="14">
        <f t="shared" si="50"/>
        <v>6</v>
      </c>
      <c r="BA84" s="15" t="s">
        <v>946</v>
      </c>
      <c r="BB84" s="14" t="str">
        <f t="shared" si="46"/>
        <v>2.1-6</v>
      </c>
      <c r="BC84" s="14" t="str">
        <f t="shared" si="47"/>
        <v>2.1</v>
      </c>
      <c r="BD84" s="208">
        <f t="shared" si="48"/>
        <v>2</v>
      </c>
      <c r="BK84" s="23"/>
      <c r="BM84" s="23"/>
    </row>
    <row r="85" spans="1:65">
      <c r="A85" s="155" t="s">
        <v>1546</v>
      </c>
      <c r="B85" s="54" t="s">
        <v>1547</v>
      </c>
      <c r="C85" s="54" t="s">
        <v>167</v>
      </c>
      <c r="D85" s="54" t="s">
        <v>1548</v>
      </c>
      <c r="E85" s="55">
        <v>38679</v>
      </c>
      <c r="F85" s="54" t="s">
        <v>1549</v>
      </c>
      <c r="G85" s="54" t="s">
        <v>1242</v>
      </c>
      <c r="H85" s="59"/>
      <c r="I85" s="60"/>
      <c r="J85" s="54" t="s">
        <v>136</v>
      </c>
      <c r="K85" s="54" t="s">
        <v>137</v>
      </c>
      <c r="L85" s="54" t="s">
        <v>138</v>
      </c>
      <c r="M85" s="158" t="s">
        <v>27</v>
      </c>
      <c r="AC85" s="169" t="s">
        <v>440</v>
      </c>
      <c r="AD85" s="7">
        <v>1</v>
      </c>
      <c r="AE85" s="6" t="s">
        <v>272</v>
      </c>
      <c r="AF85" s="7"/>
      <c r="AG85" s="7">
        <v>3</v>
      </c>
      <c r="AH85" s="6" t="s">
        <v>441</v>
      </c>
      <c r="AI85" s="9">
        <f t="shared" si="30"/>
        <v>1</v>
      </c>
      <c r="AJ85" s="170" t="str">
        <f t="shared" si="31"/>
        <v>1.3</v>
      </c>
      <c r="AW85" s="207">
        <v>2</v>
      </c>
      <c r="AX85" s="14" t="s">
        <v>695</v>
      </c>
      <c r="AY85" s="14" t="str">
        <f t="shared" si="44"/>
        <v>2.10-1</v>
      </c>
      <c r="AZ85" s="14">
        <f t="shared" si="50"/>
        <v>1</v>
      </c>
      <c r="BA85" s="15" t="s">
        <v>947</v>
      </c>
      <c r="BB85" s="14" t="str">
        <f t="shared" si="46"/>
        <v>2.10-1</v>
      </c>
      <c r="BC85" s="14" t="str">
        <f t="shared" si="47"/>
        <v>2.10</v>
      </c>
      <c r="BD85" s="208">
        <f t="shared" si="48"/>
        <v>2</v>
      </c>
      <c r="BK85" s="23"/>
      <c r="BM85" s="23"/>
    </row>
    <row r="86" spans="1:65">
      <c r="A86" s="155" t="s">
        <v>1702</v>
      </c>
      <c r="B86" s="54" t="s">
        <v>1550</v>
      </c>
      <c r="C86" s="54" t="s">
        <v>168</v>
      </c>
      <c r="D86" s="54" t="s">
        <v>1551</v>
      </c>
      <c r="E86" s="55">
        <v>39624</v>
      </c>
      <c r="F86" s="54" t="s">
        <v>1552</v>
      </c>
      <c r="G86" s="54" t="s">
        <v>1242</v>
      </c>
      <c r="H86" s="54" t="s">
        <v>1553</v>
      </c>
      <c r="I86" s="58" t="s">
        <v>1435</v>
      </c>
      <c r="J86" s="54" t="s">
        <v>136</v>
      </c>
      <c r="K86" s="54" t="s">
        <v>137</v>
      </c>
      <c r="L86" s="54" t="s">
        <v>138</v>
      </c>
      <c r="M86" s="158" t="s">
        <v>27</v>
      </c>
      <c r="AC86" s="169" t="s">
        <v>442</v>
      </c>
      <c r="AD86" s="7">
        <v>12</v>
      </c>
      <c r="AE86" s="6" t="s">
        <v>265</v>
      </c>
      <c r="AF86" s="7"/>
      <c r="AG86" s="7">
        <v>7</v>
      </c>
      <c r="AH86" s="6" t="s">
        <v>443</v>
      </c>
      <c r="AI86" s="9">
        <f t="shared" ref="AI86:AI149" si="51">IF(AD86="",".",AD86)</f>
        <v>12</v>
      </c>
      <c r="AJ86" s="170" t="str">
        <f t="shared" ref="AJ86:AJ149" si="52">IF(AC86="",".",AC86)</f>
        <v>12.7</v>
      </c>
      <c r="AW86" s="207">
        <v>2</v>
      </c>
      <c r="AX86" s="14" t="s">
        <v>695</v>
      </c>
      <c r="AY86" s="14" t="str">
        <f t="shared" si="44"/>
        <v>2.10-2</v>
      </c>
      <c r="AZ86" s="14">
        <f t="shared" si="50"/>
        <v>2</v>
      </c>
      <c r="BA86" s="15" t="s">
        <v>948</v>
      </c>
      <c r="BB86" s="14" t="str">
        <f t="shared" si="46"/>
        <v>2.10-2</v>
      </c>
      <c r="BC86" s="14" t="str">
        <f t="shared" si="47"/>
        <v>2.10</v>
      </c>
      <c r="BD86" s="208">
        <f t="shared" si="48"/>
        <v>2</v>
      </c>
      <c r="BK86" s="23"/>
      <c r="BM86" s="23"/>
    </row>
    <row r="87" spans="1:65">
      <c r="A87" s="155" t="s">
        <v>1703</v>
      </c>
      <c r="B87" s="54" t="s">
        <v>1554</v>
      </c>
      <c r="C87" s="54" t="s">
        <v>169</v>
      </c>
      <c r="D87" s="54" t="s">
        <v>1555</v>
      </c>
      <c r="E87" s="55">
        <v>43752</v>
      </c>
      <c r="F87" s="61" t="s">
        <v>1022</v>
      </c>
      <c r="G87" s="54" t="s">
        <v>1242</v>
      </c>
      <c r="H87" s="59"/>
      <c r="I87" s="60"/>
      <c r="J87" s="54" t="s">
        <v>136</v>
      </c>
      <c r="K87" s="54" t="s">
        <v>137</v>
      </c>
      <c r="L87" s="54" t="s">
        <v>138</v>
      </c>
      <c r="M87" s="158" t="s">
        <v>27</v>
      </c>
      <c r="AC87" s="169" t="s">
        <v>444</v>
      </c>
      <c r="AD87" s="7">
        <v>4</v>
      </c>
      <c r="AE87" s="6" t="s">
        <v>279</v>
      </c>
      <c r="AF87" s="7"/>
      <c r="AG87" s="7">
        <v>7</v>
      </c>
      <c r="AH87" s="6" t="s">
        <v>445</v>
      </c>
      <c r="AI87" s="9">
        <f t="shared" si="51"/>
        <v>4</v>
      </c>
      <c r="AJ87" s="170" t="str">
        <f t="shared" si="52"/>
        <v>4.7</v>
      </c>
      <c r="AW87" s="207">
        <v>2</v>
      </c>
      <c r="AX87" s="14" t="s">
        <v>695</v>
      </c>
      <c r="AY87" s="14" t="str">
        <f t="shared" si="44"/>
        <v>2.10-3</v>
      </c>
      <c r="AZ87" s="14">
        <f t="shared" si="50"/>
        <v>3</v>
      </c>
      <c r="BA87" s="15" t="s">
        <v>949</v>
      </c>
      <c r="BB87" s="14" t="str">
        <f t="shared" si="46"/>
        <v>2.10-3</v>
      </c>
      <c r="BC87" s="14" t="str">
        <f t="shared" si="47"/>
        <v>2.10</v>
      </c>
      <c r="BD87" s="208">
        <f t="shared" si="48"/>
        <v>2</v>
      </c>
      <c r="BK87" s="23"/>
      <c r="BM87" s="23"/>
    </row>
    <row r="88" spans="1:65">
      <c r="A88" s="155" t="s">
        <v>170</v>
      </c>
      <c r="B88" s="54" t="s">
        <v>1556</v>
      </c>
      <c r="C88" s="54" t="s">
        <v>1557</v>
      </c>
      <c r="D88" s="54" t="s">
        <v>1558</v>
      </c>
      <c r="E88" s="55">
        <v>38488</v>
      </c>
      <c r="F88" s="54" t="s">
        <v>1559</v>
      </c>
      <c r="G88" s="57" t="s">
        <v>1560</v>
      </c>
      <c r="H88" s="54" t="s">
        <v>1561</v>
      </c>
      <c r="I88" s="55">
        <v>45553</v>
      </c>
      <c r="J88" s="54" t="s">
        <v>136</v>
      </c>
      <c r="K88" s="54" t="s">
        <v>137</v>
      </c>
      <c r="L88" s="54" t="s">
        <v>138</v>
      </c>
      <c r="M88" s="158" t="s">
        <v>27</v>
      </c>
      <c r="AC88" s="169" t="s">
        <v>484</v>
      </c>
      <c r="AD88" s="7">
        <v>10</v>
      </c>
      <c r="AE88" s="6" t="s">
        <v>240</v>
      </c>
      <c r="AF88" s="7"/>
      <c r="AG88" s="7">
        <v>7</v>
      </c>
      <c r="AH88" s="6" t="s">
        <v>485</v>
      </c>
      <c r="AI88" s="9">
        <f t="shared" si="51"/>
        <v>10</v>
      </c>
      <c r="AJ88" s="170" t="str">
        <f t="shared" si="52"/>
        <v>10.7</v>
      </c>
      <c r="AW88" s="207">
        <v>2</v>
      </c>
      <c r="AX88" s="14" t="s">
        <v>717</v>
      </c>
      <c r="AY88" s="14" t="str">
        <f t="shared" si="44"/>
        <v>2.11-1</v>
      </c>
      <c r="AZ88" s="14">
        <f t="shared" si="50"/>
        <v>1</v>
      </c>
      <c r="BA88" s="15" t="s">
        <v>950</v>
      </c>
      <c r="BB88" s="14" t="str">
        <f t="shared" si="46"/>
        <v>2.11-1</v>
      </c>
      <c r="BC88" s="14" t="str">
        <f t="shared" si="47"/>
        <v>2.11</v>
      </c>
      <c r="BD88" s="208">
        <f t="shared" si="48"/>
        <v>2</v>
      </c>
      <c r="BK88" s="23"/>
      <c r="BM88" s="23"/>
    </row>
    <row r="89" spans="1:65">
      <c r="A89" s="155" t="s">
        <v>171</v>
      </c>
      <c r="B89" s="54" t="s">
        <v>1562</v>
      </c>
      <c r="C89" s="54" t="s">
        <v>1563</v>
      </c>
      <c r="D89" s="54" t="s">
        <v>1564</v>
      </c>
      <c r="E89" s="55">
        <v>39619</v>
      </c>
      <c r="F89" s="54" t="s">
        <v>1565</v>
      </c>
      <c r="G89" s="54" t="s">
        <v>1242</v>
      </c>
      <c r="H89" s="54" t="s">
        <v>1566</v>
      </c>
      <c r="I89" s="55">
        <v>45615</v>
      </c>
      <c r="J89" s="54" t="s">
        <v>136</v>
      </c>
      <c r="K89" s="54" t="s">
        <v>137</v>
      </c>
      <c r="L89" s="54" t="s">
        <v>138</v>
      </c>
      <c r="M89" s="158" t="s">
        <v>27</v>
      </c>
      <c r="AC89" s="169" t="s">
        <v>448</v>
      </c>
      <c r="AD89" s="7">
        <v>3</v>
      </c>
      <c r="AE89" s="6" t="s">
        <v>238</v>
      </c>
      <c r="AF89" s="7"/>
      <c r="AG89" s="7">
        <v>8</v>
      </c>
      <c r="AH89" s="6" t="s">
        <v>449</v>
      </c>
      <c r="AI89" s="9">
        <f t="shared" si="51"/>
        <v>3</v>
      </c>
      <c r="AJ89" s="170" t="str">
        <f t="shared" si="52"/>
        <v>3.8</v>
      </c>
      <c r="AW89" s="207">
        <v>2</v>
      </c>
      <c r="AX89" s="14" t="s">
        <v>717</v>
      </c>
      <c r="AY89" s="14" t="str">
        <f t="shared" si="44"/>
        <v>2.11-2</v>
      </c>
      <c r="AZ89" s="14">
        <f t="shared" si="50"/>
        <v>2</v>
      </c>
      <c r="BA89" s="15" t="s">
        <v>951</v>
      </c>
      <c r="BB89" s="14" t="str">
        <f t="shared" si="46"/>
        <v>2.11-2</v>
      </c>
      <c r="BC89" s="14" t="str">
        <f t="shared" si="47"/>
        <v>2.11</v>
      </c>
      <c r="BD89" s="208">
        <f t="shared" si="48"/>
        <v>2</v>
      </c>
      <c r="BK89" s="23"/>
      <c r="BM89" s="23"/>
    </row>
    <row r="90" spans="1:65">
      <c r="A90" s="155" t="s">
        <v>1567</v>
      </c>
      <c r="B90" s="54" t="s">
        <v>1568</v>
      </c>
      <c r="C90" s="54" t="s">
        <v>1569</v>
      </c>
      <c r="D90" s="54" t="s">
        <v>1570</v>
      </c>
      <c r="E90" s="55">
        <v>39015</v>
      </c>
      <c r="F90" s="61" t="s">
        <v>1571</v>
      </c>
      <c r="G90" s="54" t="s">
        <v>1242</v>
      </c>
      <c r="H90" s="54"/>
      <c r="I90" s="54"/>
      <c r="J90" s="54" t="s">
        <v>136</v>
      </c>
      <c r="K90" s="54" t="s">
        <v>137</v>
      </c>
      <c r="L90" s="54" t="s">
        <v>138</v>
      </c>
      <c r="M90" s="158" t="s">
        <v>27</v>
      </c>
      <c r="AC90" s="169" t="s">
        <v>450</v>
      </c>
      <c r="AD90" s="7">
        <v>12</v>
      </c>
      <c r="AE90" s="6" t="s">
        <v>265</v>
      </c>
      <c r="AF90" s="7"/>
      <c r="AG90" s="7">
        <v>8</v>
      </c>
      <c r="AH90" s="6" t="s">
        <v>451</v>
      </c>
      <c r="AI90" s="9">
        <f t="shared" si="51"/>
        <v>12</v>
      </c>
      <c r="AJ90" s="170" t="str">
        <f t="shared" si="52"/>
        <v>12.8</v>
      </c>
      <c r="AW90" s="207">
        <v>2</v>
      </c>
      <c r="AX90" s="14" t="s">
        <v>242</v>
      </c>
      <c r="AY90" s="14" t="str">
        <f t="shared" si="44"/>
        <v>2.12-1</v>
      </c>
      <c r="AZ90" s="14">
        <v>1</v>
      </c>
      <c r="BA90" s="25" t="s">
        <v>818</v>
      </c>
      <c r="BB90" s="14" t="str">
        <f t="shared" si="46"/>
        <v>2.12-1</v>
      </c>
      <c r="BC90" s="14" t="str">
        <f t="shared" si="47"/>
        <v>2.12</v>
      </c>
      <c r="BD90" s="208">
        <f t="shared" si="48"/>
        <v>2</v>
      </c>
      <c r="BK90" s="23"/>
      <c r="BM90" s="23"/>
    </row>
    <row r="91" spans="1:65" ht="15">
      <c r="A91" s="155" t="s">
        <v>1572</v>
      </c>
      <c r="B91" s="54" t="s">
        <v>1573</v>
      </c>
      <c r="C91" s="54" t="s">
        <v>172</v>
      </c>
      <c r="D91" s="54" t="s">
        <v>1574</v>
      </c>
      <c r="E91" s="55">
        <v>39015</v>
      </c>
      <c r="F91" s="61" t="s">
        <v>1571</v>
      </c>
      <c r="G91" s="54" t="s">
        <v>1242</v>
      </c>
      <c r="H91" s="59"/>
      <c r="I91" s="60"/>
      <c r="J91" s="54" t="s">
        <v>136</v>
      </c>
      <c r="K91" s="54" t="s">
        <v>137</v>
      </c>
      <c r="L91" s="54" t="s">
        <v>138</v>
      </c>
      <c r="M91" s="158" t="s">
        <v>27</v>
      </c>
      <c r="AC91" s="169" t="s">
        <v>452</v>
      </c>
      <c r="AD91" s="7">
        <v>11</v>
      </c>
      <c r="AE91" s="6" t="s">
        <v>267</v>
      </c>
      <c r="AF91" s="7" t="s">
        <v>283</v>
      </c>
      <c r="AG91" s="7">
        <v>5</v>
      </c>
      <c r="AH91" s="6" t="s">
        <v>453</v>
      </c>
      <c r="AI91" s="9">
        <f t="shared" si="51"/>
        <v>11</v>
      </c>
      <c r="AJ91" s="170" t="str">
        <f t="shared" si="52"/>
        <v>11.5</v>
      </c>
      <c r="AW91" s="207">
        <v>2</v>
      </c>
      <c r="AX91" s="14" t="s">
        <v>242</v>
      </c>
      <c r="AY91" s="14" t="str">
        <f t="shared" si="44"/>
        <v>2.12-2</v>
      </c>
      <c r="AZ91" s="14">
        <v>2</v>
      </c>
      <c r="BA91" s="25" t="s">
        <v>820</v>
      </c>
      <c r="BB91" s="14" t="str">
        <f t="shared" si="46"/>
        <v>2.12-2</v>
      </c>
      <c r="BC91" s="14" t="str">
        <f t="shared" si="47"/>
        <v>2.12</v>
      </c>
      <c r="BD91" s="208">
        <f t="shared" si="48"/>
        <v>2</v>
      </c>
      <c r="BK91" s="31"/>
      <c r="BL91" s="31"/>
      <c r="BM91" s="31"/>
    </row>
    <row r="92" spans="1:65">
      <c r="A92" s="155" t="s">
        <v>1575</v>
      </c>
      <c r="B92" s="54" t="s">
        <v>1576</v>
      </c>
      <c r="C92" s="54" t="s">
        <v>1577</v>
      </c>
      <c r="D92" s="54" t="s">
        <v>1578</v>
      </c>
      <c r="E92" s="55">
        <v>39974</v>
      </c>
      <c r="F92" s="54" t="s">
        <v>1502</v>
      </c>
      <c r="G92" s="54" t="s">
        <v>1242</v>
      </c>
      <c r="H92" s="54" t="s">
        <v>1579</v>
      </c>
      <c r="I92" s="55">
        <v>45656</v>
      </c>
      <c r="J92" s="54" t="s">
        <v>136</v>
      </c>
      <c r="K92" s="54" t="s">
        <v>137</v>
      </c>
      <c r="L92" s="54" t="s">
        <v>138</v>
      </c>
      <c r="M92" s="158" t="s">
        <v>27</v>
      </c>
      <c r="AC92" s="169" t="s">
        <v>454</v>
      </c>
      <c r="AD92" s="7">
        <v>3</v>
      </c>
      <c r="AE92" s="6" t="s">
        <v>238</v>
      </c>
      <c r="AF92" s="7"/>
      <c r="AG92" s="7">
        <v>9</v>
      </c>
      <c r="AH92" s="6" t="s">
        <v>455</v>
      </c>
      <c r="AI92" s="9">
        <f t="shared" si="51"/>
        <v>3</v>
      </c>
      <c r="AJ92" s="170" t="str">
        <f t="shared" si="52"/>
        <v>3.9</v>
      </c>
      <c r="AW92" s="207">
        <v>2</v>
      </c>
      <c r="AX92" s="14" t="s">
        <v>725</v>
      </c>
      <c r="AY92" s="14" t="str">
        <f t="shared" si="44"/>
        <v>2.13-1</v>
      </c>
      <c r="AZ92" s="14">
        <v>1</v>
      </c>
      <c r="BA92" s="25" t="s">
        <v>818</v>
      </c>
      <c r="BB92" s="14" t="str">
        <f t="shared" si="46"/>
        <v>2.13-1</v>
      </c>
      <c r="BC92" s="14" t="str">
        <f t="shared" si="47"/>
        <v>2.13</v>
      </c>
      <c r="BD92" s="208">
        <f t="shared" si="48"/>
        <v>2</v>
      </c>
    </row>
    <row r="93" spans="1:65">
      <c r="A93" s="155" t="s">
        <v>1580</v>
      </c>
      <c r="B93" s="54" t="s">
        <v>1581</v>
      </c>
      <c r="C93" s="54" t="s">
        <v>173</v>
      </c>
      <c r="D93" s="54" t="s">
        <v>1582</v>
      </c>
      <c r="E93" s="55">
        <v>39813</v>
      </c>
      <c r="F93" s="61" t="s">
        <v>1583</v>
      </c>
      <c r="G93" s="54" t="s">
        <v>1242</v>
      </c>
      <c r="H93" s="59"/>
      <c r="I93" s="60"/>
      <c r="J93" s="54" t="s">
        <v>136</v>
      </c>
      <c r="K93" s="54" t="s">
        <v>137</v>
      </c>
      <c r="L93" s="54" t="s">
        <v>138</v>
      </c>
      <c r="M93" s="158" t="s">
        <v>27</v>
      </c>
      <c r="AC93" s="169" t="s">
        <v>456</v>
      </c>
      <c r="AD93" s="7">
        <v>2</v>
      </c>
      <c r="AE93" s="6" t="s">
        <v>243</v>
      </c>
      <c r="AF93" s="7"/>
      <c r="AG93" s="7">
        <v>5</v>
      </c>
      <c r="AH93" s="6" t="s">
        <v>457</v>
      </c>
      <c r="AI93" s="9">
        <f t="shared" si="51"/>
        <v>2</v>
      </c>
      <c r="AJ93" s="170" t="str">
        <f t="shared" si="52"/>
        <v>2.5</v>
      </c>
      <c r="AW93" s="207">
        <v>2</v>
      </c>
      <c r="AX93" s="14" t="s">
        <v>725</v>
      </c>
      <c r="AY93" s="14" t="str">
        <f t="shared" si="44"/>
        <v>2.13-2</v>
      </c>
      <c r="AZ93" s="14">
        <v>2</v>
      </c>
      <c r="BA93" s="25" t="s">
        <v>820</v>
      </c>
      <c r="BB93" s="14" t="str">
        <f t="shared" si="46"/>
        <v>2.13-2</v>
      </c>
      <c r="BC93" s="14" t="str">
        <f t="shared" si="47"/>
        <v>2.13</v>
      </c>
      <c r="BD93" s="208">
        <f t="shared" si="48"/>
        <v>2</v>
      </c>
    </row>
    <row r="94" spans="1:65">
      <c r="A94" s="155" t="s">
        <v>174</v>
      </c>
      <c r="B94" s="54" t="s">
        <v>1584</v>
      </c>
      <c r="C94" s="54" t="s">
        <v>175</v>
      </c>
      <c r="D94" s="54" t="s">
        <v>1585</v>
      </c>
      <c r="E94" s="55">
        <v>38924</v>
      </c>
      <c r="F94" s="61" t="s">
        <v>1586</v>
      </c>
      <c r="G94" s="54" t="s">
        <v>1242</v>
      </c>
      <c r="H94" s="59"/>
      <c r="I94" s="60"/>
      <c r="J94" s="54" t="s">
        <v>136</v>
      </c>
      <c r="K94" s="54" t="s">
        <v>137</v>
      </c>
      <c r="L94" s="54" t="s">
        <v>138</v>
      </c>
      <c r="M94" s="158" t="s">
        <v>27</v>
      </c>
      <c r="AC94" s="169" t="s">
        <v>514</v>
      </c>
      <c r="AD94" s="7">
        <v>10</v>
      </c>
      <c r="AE94" s="6" t="s">
        <v>240</v>
      </c>
      <c r="AF94" s="7"/>
      <c r="AG94" s="7">
        <v>10</v>
      </c>
      <c r="AH94" s="6" t="s">
        <v>515</v>
      </c>
      <c r="AI94" s="9">
        <f t="shared" si="51"/>
        <v>10</v>
      </c>
      <c r="AJ94" s="170" t="str">
        <f t="shared" si="52"/>
        <v>10.10</v>
      </c>
      <c r="AW94" s="207">
        <v>2</v>
      </c>
      <c r="AX94" s="14" t="s">
        <v>277</v>
      </c>
      <c r="AY94" s="14" t="str">
        <f t="shared" si="44"/>
        <v>2.2-1</v>
      </c>
      <c r="AZ94" s="14">
        <f t="shared" ref="AZ94:AZ157" si="53">IF(BA94="","",IF(AX94=AX93,AZ93+1,1))</f>
        <v>1</v>
      </c>
      <c r="BA94" s="15" t="s">
        <v>825</v>
      </c>
      <c r="BB94" s="14" t="str">
        <f t="shared" si="46"/>
        <v>2.2-1</v>
      </c>
      <c r="BC94" s="14" t="str">
        <f t="shared" si="47"/>
        <v>2.2</v>
      </c>
      <c r="BD94" s="208">
        <f t="shared" si="48"/>
        <v>2</v>
      </c>
    </row>
    <row r="95" spans="1:65">
      <c r="A95" s="155" t="s">
        <v>182</v>
      </c>
      <c r="B95" s="54" t="s">
        <v>1587</v>
      </c>
      <c r="C95" s="54" t="s">
        <v>183</v>
      </c>
      <c r="D95" s="54" t="s">
        <v>1588</v>
      </c>
      <c r="E95" s="55">
        <v>39798</v>
      </c>
      <c r="F95" s="54" t="s">
        <v>1496</v>
      </c>
      <c r="G95" s="57" t="s">
        <v>1589</v>
      </c>
      <c r="H95" s="62" t="s">
        <v>1590</v>
      </c>
      <c r="I95" s="55">
        <v>45579</v>
      </c>
      <c r="J95" s="54" t="s">
        <v>136</v>
      </c>
      <c r="K95" s="54" t="s">
        <v>137</v>
      </c>
      <c r="L95" s="54" t="s">
        <v>138</v>
      </c>
      <c r="M95" s="158" t="s">
        <v>27</v>
      </c>
      <c r="AC95" s="169" t="s">
        <v>460</v>
      </c>
      <c r="AD95" s="7">
        <v>14</v>
      </c>
      <c r="AE95" s="6" t="s">
        <v>262</v>
      </c>
      <c r="AF95" s="7"/>
      <c r="AG95" s="7">
        <v>5</v>
      </c>
      <c r="AH95" s="6" t="s">
        <v>461</v>
      </c>
      <c r="AI95" s="9">
        <f t="shared" si="51"/>
        <v>14</v>
      </c>
      <c r="AJ95" s="170" t="str">
        <f t="shared" si="52"/>
        <v>14.5</v>
      </c>
      <c r="AW95" s="207">
        <v>2</v>
      </c>
      <c r="AX95" s="14" t="s">
        <v>277</v>
      </c>
      <c r="AY95" s="14" t="str">
        <f t="shared" si="44"/>
        <v>2.2-2</v>
      </c>
      <c r="AZ95" s="14">
        <f t="shared" si="53"/>
        <v>2</v>
      </c>
      <c r="BA95" s="15" t="s">
        <v>952</v>
      </c>
      <c r="BB95" s="14" t="str">
        <f t="shared" si="46"/>
        <v>2.2-2</v>
      </c>
      <c r="BC95" s="14" t="str">
        <f t="shared" si="47"/>
        <v>2.2</v>
      </c>
      <c r="BD95" s="208">
        <f t="shared" si="48"/>
        <v>2</v>
      </c>
    </row>
    <row r="96" spans="1:65">
      <c r="A96" s="155" t="s">
        <v>176</v>
      </c>
      <c r="B96" s="54" t="s">
        <v>1591</v>
      </c>
      <c r="C96" s="54" t="s">
        <v>177</v>
      </c>
      <c r="D96" s="54" t="s">
        <v>1592</v>
      </c>
      <c r="E96" s="55" t="s">
        <v>1593</v>
      </c>
      <c r="F96" s="54" t="s">
        <v>1502</v>
      </c>
      <c r="G96" s="57" t="s">
        <v>1589</v>
      </c>
      <c r="H96" s="58" t="s">
        <v>179</v>
      </c>
      <c r="I96" s="63" t="s">
        <v>1594</v>
      </c>
      <c r="J96" s="54" t="s">
        <v>136</v>
      </c>
      <c r="K96" s="54" t="s">
        <v>137</v>
      </c>
      <c r="L96" s="54" t="s">
        <v>138</v>
      </c>
      <c r="M96" s="158" t="s">
        <v>27</v>
      </c>
      <c r="AC96" s="169" t="s">
        <v>462</v>
      </c>
      <c r="AD96" s="7">
        <v>4</v>
      </c>
      <c r="AE96" s="6" t="s">
        <v>279</v>
      </c>
      <c r="AF96" s="7"/>
      <c r="AG96" s="7">
        <v>8</v>
      </c>
      <c r="AH96" s="6" t="s">
        <v>463</v>
      </c>
      <c r="AI96" s="9">
        <f t="shared" si="51"/>
        <v>4</v>
      </c>
      <c r="AJ96" s="170" t="str">
        <f t="shared" si="52"/>
        <v>4.8</v>
      </c>
      <c r="AW96" s="207">
        <v>2</v>
      </c>
      <c r="AX96" s="14" t="s">
        <v>277</v>
      </c>
      <c r="AY96" s="14" t="str">
        <f t="shared" si="44"/>
        <v>2.2-3</v>
      </c>
      <c r="AZ96" s="14">
        <f t="shared" si="53"/>
        <v>3</v>
      </c>
      <c r="BA96" s="15" t="s">
        <v>953</v>
      </c>
      <c r="BB96" s="14" t="str">
        <f t="shared" si="46"/>
        <v>2.2-3</v>
      </c>
      <c r="BC96" s="14" t="str">
        <f t="shared" si="47"/>
        <v>2.2</v>
      </c>
      <c r="BD96" s="208">
        <f t="shared" si="48"/>
        <v>2</v>
      </c>
    </row>
    <row r="97" spans="1:56">
      <c r="A97" s="155" t="s">
        <v>1595</v>
      </c>
      <c r="B97" s="54" t="s">
        <v>1596</v>
      </c>
      <c r="C97" s="54" t="s">
        <v>178</v>
      </c>
      <c r="D97" s="54" t="s">
        <v>1597</v>
      </c>
      <c r="E97" s="55">
        <v>37817</v>
      </c>
      <c r="F97" s="54" t="s">
        <v>1496</v>
      </c>
      <c r="G97" s="57" t="s">
        <v>1452</v>
      </c>
      <c r="H97" s="54" t="s">
        <v>1598</v>
      </c>
      <c r="I97" s="55">
        <v>45537</v>
      </c>
      <c r="J97" s="54" t="s">
        <v>136</v>
      </c>
      <c r="K97" s="54" t="s">
        <v>137</v>
      </c>
      <c r="L97" s="54" t="s">
        <v>138</v>
      </c>
      <c r="M97" s="158" t="s">
        <v>27</v>
      </c>
      <c r="AC97" s="169" t="s">
        <v>464</v>
      </c>
      <c r="AD97" s="7">
        <v>7</v>
      </c>
      <c r="AE97" s="6" t="s">
        <v>270</v>
      </c>
      <c r="AF97" s="7"/>
      <c r="AG97" s="7">
        <v>30</v>
      </c>
      <c r="AH97" s="6" t="s">
        <v>465</v>
      </c>
      <c r="AI97" s="9">
        <f t="shared" si="51"/>
        <v>7</v>
      </c>
      <c r="AJ97" s="170" t="str">
        <f t="shared" si="52"/>
        <v>7.30</v>
      </c>
      <c r="AW97" s="207">
        <v>2</v>
      </c>
      <c r="AX97" s="14" t="s">
        <v>355</v>
      </c>
      <c r="AY97" s="14" t="str">
        <f t="shared" si="44"/>
        <v>2.3-1</v>
      </c>
      <c r="AZ97" s="14">
        <f t="shared" si="53"/>
        <v>1</v>
      </c>
      <c r="BA97" s="15" t="s">
        <v>954</v>
      </c>
      <c r="BB97" s="14" t="str">
        <f t="shared" si="46"/>
        <v>2.3-1</v>
      </c>
      <c r="BC97" s="14" t="str">
        <f t="shared" si="47"/>
        <v>2.3</v>
      </c>
      <c r="BD97" s="208">
        <f t="shared" si="48"/>
        <v>2</v>
      </c>
    </row>
    <row r="98" spans="1:56">
      <c r="A98" s="155" t="s">
        <v>184</v>
      </c>
      <c r="B98" s="54" t="s">
        <v>1599</v>
      </c>
      <c r="C98" s="54" t="s">
        <v>185</v>
      </c>
      <c r="D98" s="54" t="s">
        <v>1600</v>
      </c>
      <c r="E98" s="55">
        <v>38671</v>
      </c>
      <c r="F98" s="54" t="s">
        <v>1601</v>
      </c>
      <c r="G98" s="57" t="s">
        <v>1497</v>
      </c>
      <c r="H98" s="54"/>
      <c r="I98" s="55">
        <v>45677</v>
      </c>
      <c r="J98" s="54" t="s">
        <v>136</v>
      </c>
      <c r="K98" s="54" t="s">
        <v>137</v>
      </c>
      <c r="L98" s="54" t="s">
        <v>138</v>
      </c>
      <c r="M98" s="158" t="s">
        <v>27</v>
      </c>
      <c r="AC98" s="169" t="s">
        <v>466</v>
      </c>
      <c r="AD98" s="7">
        <v>11</v>
      </c>
      <c r="AE98" s="6" t="s">
        <v>267</v>
      </c>
      <c r="AF98" s="7"/>
      <c r="AG98" s="7">
        <v>6</v>
      </c>
      <c r="AH98" s="6" t="s">
        <v>467</v>
      </c>
      <c r="AI98" s="9">
        <f t="shared" si="51"/>
        <v>11</v>
      </c>
      <c r="AJ98" s="170" t="str">
        <f t="shared" si="52"/>
        <v>11.6</v>
      </c>
      <c r="AW98" s="207">
        <v>2</v>
      </c>
      <c r="AX98" s="14" t="s">
        <v>355</v>
      </c>
      <c r="AY98" s="14" t="str">
        <f t="shared" si="44"/>
        <v>2.3-2</v>
      </c>
      <c r="AZ98" s="14">
        <f t="shared" si="53"/>
        <v>2</v>
      </c>
      <c r="BA98" s="15" t="s">
        <v>955</v>
      </c>
      <c r="BB98" s="14" t="str">
        <f t="shared" si="46"/>
        <v>2.3-2</v>
      </c>
      <c r="BC98" s="14" t="str">
        <f t="shared" si="47"/>
        <v>2.3</v>
      </c>
      <c r="BD98" s="208">
        <f t="shared" si="48"/>
        <v>2</v>
      </c>
    </row>
    <row r="99" spans="1:56">
      <c r="A99" s="156" t="s">
        <v>1602</v>
      </c>
      <c r="B99" s="64"/>
      <c r="C99" s="64" t="s">
        <v>145</v>
      </c>
      <c r="D99" s="66"/>
      <c r="E99" s="67"/>
      <c r="F99" s="64"/>
      <c r="G99" s="64"/>
      <c r="H99" s="64" t="s">
        <v>1329</v>
      </c>
      <c r="I99" s="65" t="s">
        <v>1594</v>
      </c>
      <c r="J99" s="54" t="s">
        <v>136</v>
      </c>
      <c r="K99" s="54" t="s">
        <v>137</v>
      </c>
      <c r="L99" s="54" t="s">
        <v>138</v>
      </c>
      <c r="M99" s="158" t="s">
        <v>27</v>
      </c>
      <c r="AC99" s="169" t="s">
        <v>468</v>
      </c>
      <c r="AD99" s="7">
        <v>4</v>
      </c>
      <c r="AE99" s="6" t="s">
        <v>279</v>
      </c>
      <c r="AF99" s="7"/>
      <c r="AG99" s="7">
        <v>9</v>
      </c>
      <c r="AH99" s="6" t="s">
        <v>469</v>
      </c>
      <c r="AI99" s="9">
        <f t="shared" si="51"/>
        <v>4</v>
      </c>
      <c r="AJ99" s="170" t="str">
        <f t="shared" si="52"/>
        <v>4.9</v>
      </c>
      <c r="AW99" s="207">
        <v>2</v>
      </c>
      <c r="AX99" s="14" t="s">
        <v>355</v>
      </c>
      <c r="AY99" s="14" t="str">
        <f t="shared" si="44"/>
        <v>2.3-3</v>
      </c>
      <c r="AZ99" s="14">
        <f t="shared" si="53"/>
        <v>3</v>
      </c>
      <c r="BA99" s="15" t="s">
        <v>956</v>
      </c>
      <c r="BB99" s="14" t="str">
        <f t="shared" si="46"/>
        <v>2.3-3</v>
      </c>
      <c r="BC99" s="14" t="str">
        <f t="shared" si="47"/>
        <v>2.3</v>
      </c>
      <c r="BD99" s="208">
        <f t="shared" si="48"/>
        <v>2</v>
      </c>
    </row>
    <row r="100" spans="1:56">
      <c r="A100" s="157" t="s">
        <v>1603</v>
      </c>
      <c r="B100" s="64"/>
      <c r="C100" s="64" t="s">
        <v>1604</v>
      </c>
      <c r="D100" s="64" t="s">
        <v>1605</v>
      </c>
      <c r="E100" s="67">
        <v>45646</v>
      </c>
      <c r="F100" s="64" t="s">
        <v>1583</v>
      </c>
      <c r="G100" s="64" t="s">
        <v>1606</v>
      </c>
      <c r="H100" s="64" t="s">
        <v>1329</v>
      </c>
      <c r="I100" s="65" t="s">
        <v>1594</v>
      </c>
      <c r="J100" s="54" t="s">
        <v>136</v>
      </c>
      <c r="K100" s="54" t="s">
        <v>137</v>
      </c>
      <c r="L100" s="54" t="s">
        <v>138</v>
      </c>
      <c r="M100" s="158" t="s">
        <v>27</v>
      </c>
      <c r="AC100" s="169" t="s">
        <v>470</v>
      </c>
      <c r="AD100" s="7">
        <v>11</v>
      </c>
      <c r="AE100" s="6" t="s">
        <v>267</v>
      </c>
      <c r="AF100" s="7"/>
      <c r="AG100" s="7">
        <v>19</v>
      </c>
      <c r="AH100" s="6" t="s">
        <v>471</v>
      </c>
      <c r="AI100" s="9">
        <f t="shared" si="51"/>
        <v>11</v>
      </c>
      <c r="AJ100" s="170" t="str">
        <f t="shared" si="52"/>
        <v>11.19</v>
      </c>
      <c r="AW100" s="207">
        <v>2</v>
      </c>
      <c r="AX100" s="14" t="s">
        <v>355</v>
      </c>
      <c r="AY100" s="14" t="str">
        <f t="shared" si="44"/>
        <v>2.3-4</v>
      </c>
      <c r="AZ100" s="14">
        <f t="shared" si="53"/>
        <v>4</v>
      </c>
      <c r="BA100" s="15" t="s">
        <v>957</v>
      </c>
      <c r="BB100" s="14" t="str">
        <f t="shared" si="46"/>
        <v>2.3-4</v>
      </c>
      <c r="BC100" s="14" t="str">
        <f t="shared" si="47"/>
        <v>2.3</v>
      </c>
      <c r="BD100" s="208">
        <f t="shared" si="48"/>
        <v>2</v>
      </c>
    </row>
    <row r="101" spans="1:56">
      <c r="A101" s="154"/>
      <c r="B101" s="54"/>
      <c r="C101" s="54"/>
      <c r="D101" s="57"/>
      <c r="E101" s="55"/>
      <c r="F101" s="54"/>
      <c r="G101" s="54"/>
      <c r="H101" s="54"/>
      <c r="I101" s="55"/>
      <c r="J101" s="54"/>
      <c r="K101" s="54"/>
      <c r="L101" s="54"/>
      <c r="M101" s="158"/>
      <c r="AC101" s="169" t="s">
        <v>472</v>
      </c>
      <c r="AD101" s="7">
        <v>7</v>
      </c>
      <c r="AE101" s="6" t="s">
        <v>270</v>
      </c>
      <c r="AF101" s="7"/>
      <c r="AG101" s="7">
        <v>15</v>
      </c>
      <c r="AH101" s="6" t="s">
        <v>473</v>
      </c>
      <c r="AI101" s="9">
        <f t="shared" si="51"/>
        <v>7</v>
      </c>
      <c r="AJ101" s="170" t="str">
        <f t="shared" si="52"/>
        <v>7.15</v>
      </c>
      <c r="AW101" s="207">
        <v>2</v>
      </c>
      <c r="AX101" s="14" t="s">
        <v>355</v>
      </c>
      <c r="AY101" s="14" t="str">
        <f t="shared" si="44"/>
        <v>2.3-5</v>
      </c>
      <c r="AZ101" s="14">
        <f t="shared" si="53"/>
        <v>5</v>
      </c>
      <c r="BA101" s="15" t="s">
        <v>958</v>
      </c>
      <c r="BB101" s="14" t="str">
        <f t="shared" si="46"/>
        <v>2.3-5</v>
      </c>
      <c r="BC101" s="14" t="str">
        <f t="shared" si="47"/>
        <v>2.3</v>
      </c>
      <c r="BD101" s="208">
        <f t="shared" si="48"/>
        <v>2</v>
      </c>
    </row>
    <row r="102" spans="1:56">
      <c r="A102" s="154"/>
      <c r="B102" s="54"/>
      <c r="C102" s="54"/>
      <c r="D102" s="57"/>
      <c r="E102" s="55"/>
      <c r="F102" s="54"/>
      <c r="G102" s="54"/>
      <c r="H102" s="54"/>
      <c r="I102" s="55"/>
      <c r="J102" s="54"/>
      <c r="K102" s="54"/>
      <c r="L102" s="54"/>
      <c r="M102" s="158"/>
      <c r="AC102" s="169" t="s">
        <v>474</v>
      </c>
      <c r="AD102" s="7">
        <v>5</v>
      </c>
      <c r="AE102" s="6" t="s">
        <v>248</v>
      </c>
      <c r="AF102" s="7"/>
      <c r="AG102" s="7">
        <v>15</v>
      </c>
      <c r="AH102" s="6" t="s">
        <v>475</v>
      </c>
      <c r="AI102" s="9">
        <f t="shared" si="51"/>
        <v>5</v>
      </c>
      <c r="AJ102" s="170" t="str">
        <f t="shared" si="52"/>
        <v>5.15</v>
      </c>
      <c r="AW102" s="207">
        <v>2</v>
      </c>
      <c r="AX102" s="14" t="s">
        <v>355</v>
      </c>
      <c r="AY102" s="14" t="str">
        <f t="shared" si="44"/>
        <v>2.3-6</v>
      </c>
      <c r="AZ102" s="14">
        <f t="shared" si="53"/>
        <v>6</v>
      </c>
      <c r="BA102" s="15" t="s">
        <v>959</v>
      </c>
      <c r="BB102" s="14" t="str">
        <f t="shared" si="46"/>
        <v>2.3-6</v>
      </c>
      <c r="BC102" s="14" t="str">
        <f t="shared" si="47"/>
        <v>2.3</v>
      </c>
      <c r="BD102" s="208">
        <f t="shared" si="48"/>
        <v>2</v>
      </c>
    </row>
    <row r="103" spans="1:56">
      <c r="A103" s="154"/>
      <c r="B103" s="54"/>
      <c r="C103" s="54"/>
      <c r="D103" s="57"/>
      <c r="E103" s="55"/>
      <c r="F103" s="54"/>
      <c r="G103" s="54"/>
      <c r="H103" s="54"/>
      <c r="I103" s="55"/>
      <c r="J103" s="54"/>
      <c r="K103" s="54"/>
      <c r="L103" s="54"/>
      <c r="M103" s="158"/>
      <c r="AC103" s="169" t="s">
        <v>476</v>
      </c>
      <c r="AD103" s="7">
        <v>15</v>
      </c>
      <c r="AE103" s="6" t="s">
        <v>296</v>
      </c>
      <c r="AF103" s="7"/>
      <c r="AG103" s="7">
        <v>5</v>
      </c>
      <c r="AH103" s="6" t="s">
        <v>477</v>
      </c>
      <c r="AI103" s="9">
        <f t="shared" si="51"/>
        <v>15</v>
      </c>
      <c r="AJ103" s="170" t="str">
        <f t="shared" si="52"/>
        <v>15.5</v>
      </c>
      <c r="AW103" s="207">
        <v>2</v>
      </c>
      <c r="AX103" s="14" t="s">
        <v>355</v>
      </c>
      <c r="AY103" s="14" t="str">
        <f t="shared" si="44"/>
        <v>2.3-7</v>
      </c>
      <c r="AZ103" s="14">
        <f t="shared" si="53"/>
        <v>7</v>
      </c>
      <c r="BA103" s="15" t="s">
        <v>960</v>
      </c>
      <c r="BB103" s="14" t="str">
        <f t="shared" si="46"/>
        <v>2.3-7</v>
      </c>
      <c r="BC103" s="14" t="str">
        <f t="shared" si="47"/>
        <v>2.3</v>
      </c>
      <c r="BD103" s="208">
        <f t="shared" si="48"/>
        <v>2</v>
      </c>
    </row>
    <row r="104" spans="1:56">
      <c r="A104" s="159"/>
      <c r="B104" s="160"/>
      <c r="C104" s="160"/>
      <c r="D104" s="161"/>
      <c r="E104" s="162"/>
      <c r="F104" s="160"/>
      <c r="G104" s="160"/>
      <c r="H104" s="160"/>
      <c r="I104" s="162"/>
      <c r="J104" s="160"/>
      <c r="K104" s="160"/>
      <c r="L104" s="160"/>
      <c r="M104" s="163"/>
      <c r="AC104" s="169" t="s">
        <v>478</v>
      </c>
      <c r="AD104" s="7">
        <v>4</v>
      </c>
      <c r="AE104" s="6" t="s">
        <v>279</v>
      </c>
      <c r="AF104" s="7"/>
      <c r="AG104" s="7">
        <v>10</v>
      </c>
      <c r="AH104" s="6" t="s">
        <v>479</v>
      </c>
      <c r="AI104" s="9">
        <f t="shared" si="51"/>
        <v>4</v>
      </c>
      <c r="AJ104" s="170" t="str">
        <f t="shared" si="52"/>
        <v>4.10</v>
      </c>
      <c r="AW104" s="207">
        <v>2</v>
      </c>
      <c r="AX104" s="14" t="s">
        <v>416</v>
      </c>
      <c r="AY104" s="14" t="str">
        <f t="shared" si="44"/>
        <v>2.4-1</v>
      </c>
      <c r="AZ104" s="14">
        <f t="shared" si="53"/>
        <v>1</v>
      </c>
      <c r="BA104" s="15" t="s">
        <v>961</v>
      </c>
      <c r="BB104" s="14" t="str">
        <f t="shared" si="46"/>
        <v>2.4-1</v>
      </c>
      <c r="BC104" s="14" t="str">
        <f t="shared" si="47"/>
        <v>2.4</v>
      </c>
      <c r="BD104" s="208">
        <f t="shared" si="48"/>
        <v>2</v>
      </c>
    </row>
    <row r="105" spans="1:56">
      <c r="AC105" s="169" t="s">
        <v>480</v>
      </c>
      <c r="AD105" s="7">
        <v>7</v>
      </c>
      <c r="AE105" s="6" t="s">
        <v>270</v>
      </c>
      <c r="AF105" s="7"/>
      <c r="AG105" s="7">
        <v>16</v>
      </c>
      <c r="AH105" s="6" t="s">
        <v>481</v>
      </c>
      <c r="AI105" s="9">
        <f t="shared" si="51"/>
        <v>7</v>
      </c>
      <c r="AJ105" s="170" t="str">
        <f t="shared" si="52"/>
        <v>7.16</v>
      </c>
      <c r="AW105" s="207">
        <v>2</v>
      </c>
      <c r="AX105" s="14" t="s">
        <v>416</v>
      </c>
      <c r="AY105" s="14" t="str">
        <f t="shared" si="44"/>
        <v>2.4-2</v>
      </c>
      <c r="AZ105" s="14">
        <f t="shared" si="53"/>
        <v>2</v>
      </c>
      <c r="BA105" s="15" t="s">
        <v>962</v>
      </c>
      <c r="BB105" s="14" t="str">
        <f t="shared" si="46"/>
        <v>2.4-2</v>
      </c>
      <c r="BC105" s="14" t="str">
        <f t="shared" si="47"/>
        <v>2.4</v>
      </c>
      <c r="BD105" s="208">
        <f t="shared" si="48"/>
        <v>2</v>
      </c>
    </row>
    <row r="106" spans="1:56">
      <c r="AC106" s="169" t="s">
        <v>482</v>
      </c>
      <c r="AD106" s="7">
        <v>3</v>
      </c>
      <c r="AE106" s="6" t="s">
        <v>238</v>
      </c>
      <c r="AF106" s="7"/>
      <c r="AG106" s="7">
        <v>10</v>
      </c>
      <c r="AH106" s="6" t="s">
        <v>483</v>
      </c>
      <c r="AI106" s="9">
        <f t="shared" si="51"/>
        <v>3</v>
      </c>
      <c r="AJ106" s="170" t="str">
        <f t="shared" si="52"/>
        <v>3.10</v>
      </c>
      <c r="AW106" s="207">
        <v>2</v>
      </c>
      <c r="AX106" s="14" t="s">
        <v>416</v>
      </c>
      <c r="AY106" s="14" t="str">
        <f t="shared" si="44"/>
        <v>2.4-3</v>
      </c>
      <c r="AZ106" s="14">
        <f t="shared" si="53"/>
        <v>3</v>
      </c>
      <c r="BA106" s="15" t="s">
        <v>963</v>
      </c>
      <c r="BB106" s="14" t="str">
        <f t="shared" si="46"/>
        <v>2.4-3</v>
      </c>
      <c r="BC106" s="14" t="str">
        <f t="shared" si="47"/>
        <v>2.4</v>
      </c>
      <c r="BD106" s="208">
        <f t="shared" si="48"/>
        <v>2</v>
      </c>
    </row>
    <row r="107" spans="1:56">
      <c r="AC107" s="169" t="s">
        <v>532</v>
      </c>
      <c r="AD107" s="7">
        <v>10</v>
      </c>
      <c r="AE107" s="6" t="s">
        <v>240</v>
      </c>
      <c r="AF107" s="7"/>
      <c r="AG107" s="7">
        <v>17</v>
      </c>
      <c r="AH107" s="6" t="s">
        <v>533</v>
      </c>
      <c r="AI107" s="9">
        <f t="shared" si="51"/>
        <v>10</v>
      </c>
      <c r="AJ107" s="170" t="str">
        <f t="shared" si="52"/>
        <v>10.17</v>
      </c>
      <c r="AW107" s="207">
        <v>2</v>
      </c>
      <c r="AX107" s="14" t="s">
        <v>456</v>
      </c>
      <c r="AY107" s="14" t="str">
        <f t="shared" si="44"/>
        <v>2.5-1</v>
      </c>
      <c r="AZ107" s="14">
        <f t="shared" si="53"/>
        <v>1</v>
      </c>
      <c r="BA107" s="15" t="s">
        <v>964</v>
      </c>
      <c r="BB107" s="14" t="str">
        <f t="shared" si="46"/>
        <v>2.5-1</v>
      </c>
      <c r="BC107" s="14" t="str">
        <f t="shared" si="47"/>
        <v>2.5</v>
      </c>
      <c r="BD107" s="208">
        <f t="shared" si="48"/>
        <v>2</v>
      </c>
    </row>
    <row r="108" spans="1:56">
      <c r="AC108" s="169" t="s">
        <v>540</v>
      </c>
      <c r="AD108" s="7">
        <v>10</v>
      </c>
      <c r="AE108" s="6" t="s">
        <v>240</v>
      </c>
      <c r="AF108" s="7" t="s">
        <v>541</v>
      </c>
      <c r="AG108" s="7">
        <v>11</v>
      </c>
      <c r="AH108" s="6" t="s">
        <v>542</v>
      </c>
      <c r="AI108" s="9">
        <f t="shared" si="51"/>
        <v>10</v>
      </c>
      <c r="AJ108" s="170" t="str">
        <f t="shared" si="52"/>
        <v>10.11</v>
      </c>
      <c r="AW108" s="207">
        <v>2</v>
      </c>
      <c r="AX108" s="14" t="s">
        <v>456</v>
      </c>
      <c r="AY108" s="14" t="str">
        <f t="shared" si="44"/>
        <v>2.5-2</v>
      </c>
      <c r="AZ108" s="14">
        <f t="shared" si="53"/>
        <v>2</v>
      </c>
      <c r="BA108" s="15" t="s">
        <v>965</v>
      </c>
      <c r="BB108" s="14" t="str">
        <f t="shared" si="46"/>
        <v>2.5-2</v>
      </c>
      <c r="BC108" s="14" t="str">
        <f t="shared" si="47"/>
        <v>2.5</v>
      </c>
      <c r="BD108" s="208">
        <f t="shared" si="48"/>
        <v>2</v>
      </c>
    </row>
    <row r="109" spans="1:56">
      <c r="AC109" s="169" t="s">
        <v>488</v>
      </c>
      <c r="AD109" s="7">
        <v>14</v>
      </c>
      <c r="AE109" s="6" t="s">
        <v>262</v>
      </c>
      <c r="AF109" s="7"/>
      <c r="AG109" s="7">
        <v>8</v>
      </c>
      <c r="AH109" s="6" t="s">
        <v>489</v>
      </c>
      <c r="AI109" s="9">
        <f t="shared" si="51"/>
        <v>14</v>
      </c>
      <c r="AJ109" s="170" t="str">
        <f t="shared" si="52"/>
        <v>14.8</v>
      </c>
      <c r="AW109" s="207">
        <v>2</v>
      </c>
      <c r="AX109" s="14" t="s">
        <v>456</v>
      </c>
      <c r="AY109" s="14" t="str">
        <f t="shared" si="44"/>
        <v>2.5-3</v>
      </c>
      <c r="AZ109" s="14">
        <f t="shared" si="53"/>
        <v>3</v>
      </c>
      <c r="BA109" s="15" t="s">
        <v>966</v>
      </c>
      <c r="BB109" s="14" t="str">
        <f t="shared" si="46"/>
        <v>2.5-3</v>
      </c>
      <c r="BC109" s="14" t="str">
        <f t="shared" si="47"/>
        <v>2.5</v>
      </c>
      <c r="BD109" s="208">
        <f t="shared" si="48"/>
        <v>2</v>
      </c>
    </row>
    <row r="110" spans="1:56">
      <c r="AC110" s="169" t="s">
        <v>490</v>
      </c>
      <c r="AD110" s="7">
        <v>9</v>
      </c>
      <c r="AE110" s="6" t="s">
        <v>260</v>
      </c>
      <c r="AF110" s="7"/>
      <c r="AG110" s="7">
        <v>7</v>
      </c>
      <c r="AH110" s="6" t="s">
        <v>491</v>
      </c>
      <c r="AI110" s="9">
        <f t="shared" si="51"/>
        <v>9</v>
      </c>
      <c r="AJ110" s="170" t="str">
        <f t="shared" si="52"/>
        <v>9.7</v>
      </c>
      <c r="AW110" s="207">
        <v>2</v>
      </c>
      <c r="AX110" s="14" t="s">
        <v>456</v>
      </c>
      <c r="AY110" s="14" t="str">
        <f t="shared" si="44"/>
        <v>2.5-4</v>
      </c>
      <c r="AZ110" s="14">
        <f t="shared" si="53"/>
        <v>4</v>
      </c>
      <c r="BA110" s="15" t="s">
        <v>967</v>
      </c>
      <c r="BB110" s="14" t="str">
        <f t="shared" si="46"/>
        <v>2.5-4</v>
      </c>
      <c r="BC110" s="14" t="str">
        <f t="shared" si="47"/>
        <v>2.5</v>
      </c>
      <c r="BD110" s="208">
        <f t="shared" si="48"/>
        <v>2</v>
      </c>
    </row>
    <row r="111" spans="1:56">
      <c r="AC111" s="169" t="s">
        <v>492</v>
      </c>
      <c r="AD111" s="7">
        <v>14</v>
      </c>
      <c r="AE111" s="6" t="s">
        <v>262</v>
      </c>
      <c r="AF111" s="7"/>
      <c r="AG111" s="7">
        <v>9</v>
      </c>
      <c r="AH111" s="6" t="s">
        <v>493</v>
      </c>
      <c r="AI111" s="9">
        <f t="shared" si="51"/>
        <v>14</v>
      </c>
      <c r="AJ111" s="170" t="str">
        <f t="shared" si="52"/>
        <v>14.9</v>
      </c>
      <c r="AW111" s="207">
        <v>2</v>
      </c>
      <c r="AX111" s="14" t="s">
        <v>456</v>
      </c>
      <c r="AY111" s="14" t="str">
        <f t="shared" si="44"/>
        <v>2.5-5</v>
      </c>
      <c r="AZ111" s="14">
        <f t="shared" si="53"/>
        <v>5</v>
      </c>
      <c r="BA111" s="15" t="s">
        <v>968</v>
      </c>
      <c r="BB111" s="14" t="str">
        <f t="shared" si="46"/>
        <v>2.5-5</v>
      </c>
      <c r="BC111" s="14" t="str">
        <f t="shared" si="47"/>
        <v>2.5</v>
      </c>
      <c r="BD111" s="208">
        <f t="shared" si="48"/>
        <v>2</v>
      </c>
    </row>
    <row r="112" spans="1:56">
      <c r="AC112" s="169" t="s">
        <v>494</v>
      </c>
      <c r="AD112" s="7">
        <v>5</v>
      </c>
      <c r="AE112" s="6" t="s">
        <v>248</v>
      </c>
      <c r="AF112" s="7"/>
      <c r="AG112" s="7">
        <v>17</v>
      </c>
      <c r="AH112" s="6" t="s">
        <v>495</v>
      </c>
      <c r="AI112" s="9">
        <f t="shared" si="51"/>
        <v>5</v>
      </c>
      <c r="AJ112" s="170" t="str">
        <f t="shared" si="52"/>
        <v>5.17</v>
      </c>
      <c r="AW112" s="207">
        <v>2</v>
      </c>
      <c r="AX112" s="14" t="s">
        <v>456</v>
      </c>
      <c r="AY112" s="14" t="str">
        <f t="shared" si="44"/>
        <v>2.5-6</v>
      </c>
      <c r="AZ112" s="14">
        <f t="shared" si="53"/>
        <v>6</v>
      </c>
      <c r="BA112" s="15" t="s">
        <v>969</v>
      </c>
      <c r="BB112" s="14" t="str">
        <f t="shared" si="46"/>
        <v>2.5-6</v>
      </c>
      <c r="BC112" s="14" t="str">
        <f t="shared" si="47"/>
        <v>2.5</v>
      </c>
      <c r="BD112" s="208">
        <f t="shared" si="48"/>
        <v>2</v>
      </c>
    </row>
    <row r="113" spans="29:56">
      <c r="AC113" s="169" t="s">
        <v>496</v>
      </c>
      <c r="AD113" s="7">
        <v>7</v>
      </c>
      <c r="AE113" s="6" t="s">
        <v>270</v>
      </c>
      <c r="AF113" s="7"/>
      <c r="AG113" s="7">
        <v>26</v>
      </c>
      <c r="AH113" s="6" t="s">
        <v>497</v>
      </c>
      <c r="AI113" s="9">
        <f t="shared" si="51"/>
        <v>7</v>
      </c>
      <c r="AJ113" s="170" t="str">
        <f t="shared" si="52"/>
        <v>7.26</v>
      </c>
      <c r="AW113" s="207">
        <v>2</v>
      </c>
      <c r="AX113" s="14" t="s">
        <v>504</v>
      </c>
      <c r="AY113" s="14" t="str">
        <f t="shared" si="44"/>
        <v>2.6-1</v>
      </c>
      <c r="AZ113" s="14">
        <f t="shared" si="53"/>
        <v>1</v>
      </c>
      <c r="BA113" s="15" t="s">
        <v>970</v>
      </c>
      <c r="BB113" s="14" t="str">
        <f t="shared" si="46"/>
        <v>2.6-1</v>
      </c>
      <c r="BC113" s="14" t="str">
        <f t="shared" si="47"/>
        <v>2.6</v>
      </c>
      <c r="BD113" s="208">
        <f t="shared" si="48"/>
        <v>2</v>
      </c>
    </row>
    <row r="114" spans="29:56">
      <c r="AC114" s="169" t="s">
        <v>498</v>
      </c>
      <c r="AD114" s="7">
        <v>11</v>
      </c>
      <c r="AE114" s="6" t="s">
        <v>267</v>
      </c>
      <c r="AF114" s="7"/>
      <c r="AG114" s="7">
        <v>7</v>
      </c>
      <c r="AH114" s="6" t="s">
        <v>499</v>
      </c>
      <c r="AI114" s="9">
        <f t="shared" si="51"/>
        <v>11</v>
      </c>
      <c r="AJ114" s="170" t="str">
        <f t="shared" si="52"/>
        <v>11.7</v>
      </c>
      <c r="AW114" s="207">
        <v>2</v>
      </c>
      <c r="AX114" s="14" t="s">
        <v>504</v>
      </c>
      <c r="AY114" s="14" t="str">
        <f t="shared" si="44"/>
        <v>2.6-2</v>
      </c>
      <c r="AZ114" s="14">
        <f t="shared" si="53"/>
        <v>2</v>
      </c>
      <c r="BA114" s="15" t="s">
        <v>971</v>
      </c>
      <c r="BB114" s="14" t="str">
        <f t="shared" si="46"/>
        <v>2.6-2</v>
      </c>
      <c r="BC114" s="14" t="str">
        <f t="shared" si="47"/>
        <v>2.6</v>
      </c>
      <c r="BD114" s="208">
        <f t="shared" si="48"/>
        <v>2</v>
      </c>
    </row>
    <row r="115" spans="29:56">
      <c r="AC115" s="169" t="s">
        <v>500</v>
      </c>
      <c r="AD115" s="7">
        <v>12</v>
      </c>
      <c r="AE115" s="6" t="s">
        <v>265</v>
      </c>
      <c r="AF115" s="7"/>
      <c r="AG115" s="7">
        <v>9</v>
      </c>
      <c r="AH115" s="6" t="s">
        <v>501</v>
      </c>
      <c r="AI115" s="9">
        <f t="shared" si="51"/>
        <v>12</v>
      </c>
      <c r="AJ115" s="170" t="str">
        <f t="shared" si="52"/>
        <v>12.9</v>
      </c>
      <c r="AW115" s="207">
        <v>2</v>
      </c>
      <c r="AX115" s="14" t="s">
        <v>504</v>
      </c>
      <c r="AY115" s="14" t="str">
        <f t="shared" si="44"/>
        <v>2.6-3</v>
      </c>
      <c r="AZ115" s="14">
        <f t="shared" si="53"/>
        <v>3</v>
      </c>
      <c r="BA115" s="15" t="s">
        <v>972</v>
      </c>
      <c r="BB115" s="14" t="str">
        <f t="shared" si="46"/>
        <v>2.6-3</v>
      </c>
      <c r="BC115" s="14" t="str">
        <f t="shared" si="47"/>
        <v>2.6</v>
      </c>
      <c r="BD115" s="208">
        <f t="shared" si="48"/>
        <v>2</v>
      </c>
    </row>
    <row r="116" spans="29:56">
      <c r="AC116" s="169" t="s">
        <v>502</v>
      </c>
      <c r="AD116" s="7">
        <v>2</v>
      </c>
      <c r="AE116" s="6" t="s">
        <v>243</v>
      </c>
      <c r="AF116" s="7"/>
      <c r="AG116" s="7">
        <v>20</v>
      </c>
      <c r="AH116" s="6" t="s">
        <v>503</v>
      </c>
      <c r="AI116" s="9">
        <f t="shared" si="51"/>
        <v>2</v>
      </c>
      <c r="AJ116" s="170" t="str">
        <f t="shared" si="52"/>
        <v>2.20</v>
      </c>
      <c r="AW116" s="207">
        <v>2</v>
      </c>
      <c r="AX116" s="14" t="s">
        <v>559</v>
      </c>
      <c r="AY116" s="14" t="str">
        <f t="shared" si="44"/>
        <v>2.7-1</v>
      </c>
      <c r="AZ116" s="14">
        <f t="shared" si="53"/>
        <v>1</v>
      </c>
      <c r="BA116" s="15" t="s">
        <v>973</v>
      </c>
      <c r="BB116" s="14" t="str">
        <f t="shared" si="46"/>
        <v>2.7-1</v>
      </c>
      <c r="BC116" s="14" t="str">
        <f t="shared" si="47"/>
        <v>2.7</v>
      </c>
      <c r="BD116" s="208">
        <f t="shared" si="48"/>
        <v>2</v>
      </c>
    </row>
    <row r="117" spans="29:56">
      <c r="AC117" s="169" t="s">
        <v>504</v>
      </c>
      <c r="AD117" s="7">
        <v>2</v>
      </c>
      <c r="AE117" s="6" t="s">
        <v>243</v>
      </c>
      <c r="AF117" s="7"/>
      <c r="AG117" s="7">
        <v>6</v>
      </c>
      <c r="AH117" s="6" t="s">
        <v>505</v>
      </c>
      <c r="AI117" s="9">
        <f t="shared" si="51"/>
        <v>2</v>
      </c>
      <c r="AJ117" s="170" t="str">
        <f t="shared" si="52"/>
        <v>2.6</v>
      </c>
      <c r="AW117" s="207">
        <v>2</v>
      </c>
      <c r="AX117" s="14" t="s">
        <v>559</v>
      </c>
      <c r="AY117" s="14" t="str">
        <f t="shared" si="44"/>
        <v>2.7-2</v>
      </c>
      <c r="AZ117" s="14">
        <f t="shared" si="53"/>
        <v>2</v>
      </c>
      <c r="BA117" s="15" t="s">
        <v>974</v>
      </c>
      <c r="BB117" s="14" t="str">
        <f t="shared" si="46"/>
        <v>2.7-2</v>
      </c>
      <c r="BC117" s="14" t="str">
        <f t="shared" si="47"/>
        <v>2.7</v>
      </c>
      <c r="BD117" s="208">
        <f t="shared" si="48"/>
        <v>2</v>
      </c>
    </row>
    <row r="118" spans="29:56">
      <c r="AC118" s="169" t="s">
        <v>506</v>
      </c>
      <c r="AD118" s="7">
        <v>11</v>
      </c>
      <c r="AE118" s="6" t="s">
        <v>267</v>
      </c>
      <c r="AF118" s="7"/>
      <c r="AG118" s="7">
        <v>8</v>
      </c>
      <c r="AH118" s="6" t="s">
        <v>507</v>
      </c>
      <c r="AI118" s="9">
        <f t="shared" si="51"/>
        <v>11</v>
      </c>
      <c r="AJ118" s="170" t="str">
        <f t="shared" si="52"/>
        <v>11.8</v>
      </c>
      <c r="AW118" s="207">
        <v>2</v>
      </c>
      <c r="AX118" s="14" t="s">
        <v>559</v>
      </c>
      <c r="AY118" s="14" t="str">
        <f t="shared" si="44"/>
        <v>2.7-3</v>
      </c>
      <c r="AZ118" s="14">
        <f t="shared" si="53"/>
        <v>3</v>
      </c>
      <c r="BA118" s="15" t="s">
        <v>975</v>
      </c>
      <c r="BB118" s="14" t="str">
        <f t="shared" si="46"/>
        <v>2.7-3</v>
      </c>
      <c r="BC118" s="14" t="str">
        <f t="shared" si="47"/>
        <v>2.7</v>
      </c>
      <c r="BD118" s="208">
        <f t="shared" si="48"/>
        <v>2</v>
      </c>
    </row>
    <row r="119" spans="29:56">
      <c r="AC119" s="169" t="s">
        <v>508</v>
      </c>
      <c r="AD119" s="7">
        <v>3</v>
      </c>
      <c r="AE119" s="6" t="s">
        <v>238</v>
      </c>
      <c r="AF119" s="7"/>
      <c r="AG119" s="7">
        <v>11</v>
      </c>
      <c r="AH119" s="6" t="s">
        <v>509</v>
      </c>
      <c r="AI119" s="9">
        <f t="shared" si="51"/>
        <v>3</v>
      </c>
      <c r="AJ119" s="170" t="str">
        <f t="shared" si="52"/>
        <v>3.11</v>
      </c>
      <c r="AW119" s="207">
        <v>2</v>
      </c>
      <c r="AX119" s="14" t="s">
        <v>559</v>
      </c>
      <c r="AY119" s="14" t="str">
        <f t="shared" si="44"/>
        <v>2.7-4</v>
      </c>
      <c r="AZ119" s="14">
        <f t="shared" si="53"/>
        <v>4</v>
      </c>
      <c r="BA119" s="15" t="s">
        <v>976</v>
      </c>
      <c r="BB119" s="14" t="str">
        <f t="shared" si="46"/>
        <v>2.7-4</v>
      </c>
      <c r="BC119" s="14" t="str">
        <f t="shared" si="47"/>
        <v>2.7</v>
      </c>
      <c r="BD119" s="208">
        <f t="shared" si="48"/>
        <v>2</v>
      </c>
    </row>
    <row r="120" spans="29:56">
      <c r="AC120" s="169" t="s">
        <v>510</v>
      </c>
      <c r="AD120" s="7">
        <v>16</v>
      </c>
      <c r="AE120" s="6" t="s">
        <v>250</v>
      </c>
      <c r="AF120" s="7"/>
      <c r="AG120" s="7">
        <v>3</v>
      </c>
      <c r="AH120" s="6" t="s">
        <v>511</v>
      </c>
      <c r="AI120" s="9">
        <f t="shared" si="51"/>
        <v>16</v>
      </c>
      <c r="AJ120" s="170" t="str">
        <f t="shared" si="52"/>
        <v>16.3</v>
      </c>
      <c r="AW120" s="207">
        <v>2</v>
      </c>
      <c r="AX120" s="14" t="s">
        <v>559</v>
      </c>
      <c r="AY120" s="14" t="str">
        <f t="shared" si="44"/>
        <v>2.7-5</v>
      </c>
      <c r="AZ120" s="14">
        <f t="shared" si="53"/>
        <v>5</v>
      </c>
      <c r="BA120" s="15" t="s">
        <v>977</v>
      </c>
      <c r="BB120" s="14" t="str">
        <f t="shared" si="46"/>
        <v>2.7-5</v>
      </c>
      <c r="BC120" s="14" t="str">
        <f t="shared" si="47"/>
        <v>2.7</v>
      </c>
      <c r="BD120" s="208">
        <f t="shared" si="48"/>
        <v>2</v>
      </c>
    </row>
    <row r="121" spans="29:56">
      <c r="AC121" s="169" t="s">
        <v>512</v>
      </c>
      <c r="AD121" s="7">
        <v>1</v>
      </c>
      <c r="AE121" s="6" t="s">
        <v>272</v>
      </c>
      <c r="AF121" s="7"/>
      <c r="AG121" s="7">
        <v>4</v>
      </c>
      <c r="AH121" s="6" t="s">
        <v>513</v>
      </c>
      <c r="AI121" s="9">
        <f t="shared" si="51"/>
        <v>1</v>
      </c>
      <c r="AJ121" s="170" t="str">
        <f t="shared" si="52"/>
        <v>1.4</v>
      </c>
      <c r="AW121" s="207">
        <v>2</v>
      </c>
      <c r="AX121" s="14" t="s">
        <v>559</v>
      </c>
      <c r="AY121" s="14" t="str">
        <f t="shared" si="44"/>
        <v>2.7-6</v>
      </c>
      <c r="AZ121" s="14">
        <f t="shared" si="53"/>
        <v>6</v>
      </c>
      <c r="BA121" s="15" t="s">
        <v>978</v>
      </c>
      <c r="BB121" s="14" t="str">
        <f t="shared" si="46"/>
        <v>2.7-6</v>
      </c>
      <c r="BC121" s="14" t="str">
        <f t="shared" si="47"/>
        <v>2.7</v>
      </c>
      <c r="BD121" s="208">
        <f t="shared" si="48"/>
        <v>2</v>
      </c>
    </row>
    <row r="122" spans="29:56">
      <c r="AC122" s="169" t="s">
        <v>543</v>
      </c>
      <c r="AD122" s="7">
        <v>10</v>
      </c>
      <c r="AE122" s="6" t="s">
        <v>240</v>
      </c>
      <c r="AF122" s="7"/>
      <c r="AG122" s="7">
        <v>16</v>
      </c>
      <c r="AH122" s="6" t="s">
        <v>544</v>
      </c>
      <c r="AI122" s="9">
        <f t="shared" si="51"/>
        <v>10</v>
      </c>
      <c r="AJ122" s="170" t="str">
        <f t="shared" si="52"/>
        <v>10.16</v>
      </c>
      <c r="AW122" s="207">
        <v>2</v>
      </c>
      <c r="AX122" s="14" t="s">
        <v>559</v>
      </c>
      <c r="AY122" s="14" t="str">
        <f t="shared" si="44"/>
        <v>2.7-7</v>
      </c>
      <c r="AZ122" s="14">
        <f t="shared" si="53"/>
        <v>7</v>
      </c>
      <c r="BA122" s="15" t="s">
        <v>979</v>
      </c>
      <c r="BB122" s="14" t="str">
        <f t="shared" si="46"/>
        <v>2.7-7</v>
      </c>
      <c r="BC122" s="14" t="str">
        <f t="shared" si="47"/>
        <v>2.7</v>
      </c>
      <c r="BD122" s="208">
        <f t="shared" si="48"/>
        <v>2</v>
      </c>
    </row>
    <row r="123" spans="29:56">
      <c r="AC123" s="169" t="s">
        <v>516</v>
      </c>
      <c r="AD123" s="7">
        <v>11</v>
      </c>
      <c r="AE123" s="6" t="s">
        <v>267</v>
      </c>
      <c r="AF123" s="7" t="s">
        <v>517</v>
      </c>
      <c r="AG123" s="7">
        <v>9</v>
      </c>
      <c r="AH123" s="6" t="s">
        <v>518</v>
      </c>
      <c r="AI123" s="9">
        <f t="shared" si="51"/>
        <v>11</v>
      </c>
      <c r="AJ123" s="170" t="str">
        <f t="shared" si="52"/>
        <v>11.9</v>
      </c>
      <c r="AW123" s="207">
        <v>2</v>
      </c>
      <c r="AX123" s="14" t="s">
        <v>559</v>
      </c>
      <c r="AY123" s="14" t="str">
        <f t="shared" si="44"/>
        <v>2.7-8</v>
      </c>
      <c r="AZ123" s="14">
        <f t="shared" si="53"/>
        <v>8</v>
      </c>
      <c r="BA123" s="15" t="s">
        <v>980</v>
      </c>
      <c r="BB123" s="14" t="str">
        <f t="shared" si="46"/>
        <v>2.7-8</v>
      </c>
      <c r="BC123" s="14" t="str">
        <f t="shared" si="47"/>
        <v>2.7</v>
      </c>
      <c r="BD123" s="208">
        <f t="shared" si="48"/>
        <v>2</v>
      </c>
    </row>
    <row r="124" spans="29:56">
      <c r="AC124" s="169" t="s">
        <v>519</v>
      </c>
      <c r="AD124" s="7">
        <v>6</v>
      </c>
      <c r="AE124" s="6" t="s">
        <v>253</v>
      </c>
      <c r="AF124" s="7"/>
      <c r="AG124" s="7">
        <v>6</v>
      </c>
      <c r="AH124" s="6" t="s">
        <v>520</v>
      </c>
      <c r="AI124" s="9">
        <f t="shared" si="51"/>
        <v>6</v>
      </c>
      <c r="AJ124" s="170" t="str">
        <f t="shared" si="52"/>
        <v>6.6</v>
      </c>
      <c r="AW124" s="207">
        <v>2</v>
      </c>
      <c r="AX124" s="14" t="s">
        <v>559</v>
      </c>
      <c r="AY124" s="14" t="str">
        <f t="shared" si="44"/>
        <v>2.7-9</v>
      </c>
      <c r="AZ124" s="14">
        <f t="shared" si="53"/>
        <v>9</v>
      </c>
      <c r="BA124" s="15" t="s">
        <v>981</v>
      </c>
      <c r="BB124" s="14" t="str">
        <f t="shared" si="46"/>
        <v>2.7-9</v>
      </c>
      <c r="BC124" s="14" t="str">
        <f t="shared" si="47"/>
        <v>2.7</v>
      </c>
      <c r="BD124" s="208">
        <f t="shared" si="48"/>
        <v>2</v>
      </c>
    </row>
    <row r="125" spans="29:56">
      <c r="AC125" s="169" t="s">
        <v>521</v>
      </c>
      <c r="AD125" s="7">
        <v>11</v>
      </c>
      <c r="AE125" s="6" t="s">
        <v>267</v>
      </c>
      <c r="AF125" s="7" t="s">
        <v>522</v>
      </c>
      <c r="AG125" s="7">
        <v>10</v>
      </c>
      <c r="AH125" s="6" t="s">
        <v>523</v>
      </c>
      <c r="AI125" s="9">
        <f t="shared" si="51"/>
        <v>11</v>
      </c>
      <c r="AJ125" s="170" t="str">
        <f t="shared" si="52"/>
        <v>11.10</v>
      </c>
      <c r="AW125" s="207">
        <v>2</v>
      </c>
      <c r="AX125" s="14" t="s">
        <v>630</v>
      </c>
      <c r="AY125" s="14" t="str">
        <f t="shared" si="44"/>
        <v>2.8-1</v>
      </c>
      <c r="AZ125" s="14">
        <f t="shared" si="53"/>
        <v>1</v>
      </c>
      <c r="BA125" s="15" t="s">
        <v>982</v>
      </c>
      <c r="BB125" s="14" t="str">
        <f t="shared" si="46"/>
        <v>2.8-1</v>
      </c>
      <c r="BC125" s="14" t="str">
        <f t="shared" si="47"/>
        <v>2.8</v>
      </c>
      <c r="BD125" s="208">
        <f t="shared" si="48"/>
        <v>2</v>
      </c>
    </row>
    <row r="126" spans="29:56">
      <c r="AC126" s="169" t="s">
        <v>524</v>
      </c>
      <c r="AD126" s="7">
        <v>5</v>
      </c>
      <c r="AE126" s="6" t="s">
        <v>248</v>
      </c>
      <c r="AF126" s="7"/>
      <c r="AG126" s="7">
        <v>16</v>
      </c>
      <c r="AH126" s="6" t="s">
        <v>525</v>
      </c>
      <c r="AI126" s="9">
        <f t="shared" si="51"/>
        <v>5</v>
      </c>
      <c r="AJ126" s="170" t="str">
        <f t="shared" si="52"/>
        <v>5.16</v>
      </c>
      <c r="AW126" s="207">
        <v>2</v>
      </c>
      <c r="AX126" s="14" t="s">
        <v>630</v>
      </c>
      <c r="AY126" s="14" t="str">
        <f t="shared" si="44"/>
        <v>2.8-2</v>
      </c>
      <c r="AZ126" s="14">
        <f t="shared" si="53"/>
        <v>2</v>
      </c>
      <c r="BA126" s="15" t="s">
        <v>983</v>
      </c>
      <c r="BB126" s="14" t="str">
        <f t="shared" si="46"/>
        <v>2.8-2</v>
      </c>
      <c r="BC126" s="14" t="str">
        <f t="shared" si="47"/>
        <v>2.8</v>
      </c>
      <c r="BD126" s="208">
        <f t="shared" si="48"/>
        <v>2</v>
      </c>
    </row>
    <row r="127" spans="29:56">
      <c r="AC127" s="169" t="s">
        <v>526</v>
      </c>
      <c r="AD127" s="7">
        <v>16</v>
      </c>
      <c r="AE127" s="6" t="s">
        <v>250</v>
      </c>
      <c r="AF127" s="7"/>
      <c r="AG127" s="7">
        <v>1</v>
      </c>
      <c r="AH127" s="6" t="s">
        <v>527</v>
      </c>
      <c r="AI127" s="9">
        <f t="shared" si="51"/>
        <v>16</v>
      </c>
      <c r="AJ127" s="170" t="str">
        <f t="shared" si="52"/>
        <v>16.1</v>
      </c>
      <c r="AW127" s="207">
        <v>2</v>
      </c>
      <c r="AX127" s="14" t="s">
        <v>630</v>
      </c>
      <c r="AY127" s="14" t="str">
        <f t="shared" si="44"/>
        <v>2.8-3</v>
      </c>
      <c r="AZ127" s="14">
        <f t="shared" si="53"/>
        <v>3</v>
      </c>
      <c r="BA127" s="15" t="s">
        <v>984</v>
      </c>
      <c r="BB127" s="14" t="str">
        <f t="shared" si="46"/>
        <v>2.8-3</v>
      </c>
      <c r="BC127" s="14" t="str">
        <f t="shared" si="47"/>
        <v>2.8</v>
      </c>
      <c r="BD127" s="208">
        <f t="shared" si="48"/>
        <v>2</v>
      </c>
    </row>
    <row r="128" spans="29:56">
      <c r="AC128" s="169" t="s">
        <v>528</v>
      </c>
      <c r="AD128" s="7">
        <v>12</v>
      </c>
      <c r="AE128" s="6" t="s">
        <v>265</v>
      </c>
      <c r="AF128" s="7"/>
      <c r="AG128" s="7">
        <v>10</v>
      </c>
      <c r="AH128" s="6" t="s">
        <v>529</v>
      </c>
      <c r="AI128" s="9">
        <f t="shared" si="51"/>
        <v>12</v>
      </c>
      <c r="AJ128" s="170" t="str">
        <f t="shared" si="52"/>
        <v>12.10</v>
      </c>
      <c r="AW128" s="207">
        <v>2</v>
      </c>
      <c r="AX128" s="14" t="s">
        <v>630</v>
      </c>
      <c r="AY128" s="14" t="str">
        <f t="shared" si="44"/>
        <v>2.8-4</v>
      </c>
      <c r="AZ128" s="14">
        <f t="shared" si="53"/>
        <v>4</v>
      </c>
      <c r="BA128" s="15" t="s">
        <v>985</v>
      </c>
      <c r="BB128" s="14" t="str">
        <f t="shared" si="46"/>
        <v>2.8-4</v>
      </c>
      <c r="BC128" s="14" t="str">
        <f t="shared" si="47"/>
        <v>2.8</v>
      </c>
      <c r="BD128" s="208">
        <f t="shared" si="48"/>
        <v>2</v>
      </c>
    </row>
    <row r="129" spans="29:56">
      <c r="AC129" s="169" t="s">
        <v>530</v>
      </c>
      <c r="AD129" s="7">
        <v>7</v>
      </c>
      <c r="AE129" s="6" t="s">
        <v>270</v>
      </c>
      <c r="AF129" s="7"/>
      <c r="AG129" s="7">
        <v>18</v>
      </c>
      <c r="AH129" s="6" t="s">
        <v>531</v>
      </c>
      <c r="AI129" s="9">
        <f t="shared" si="51"/>
        <v>7</v>
      </c>
      <c r="AJ129" s="170" t="str">
        <f t="shared" si="52"/>
        <v>7.18</v>
      </c>
      <c r="AW129" s="207">
        <v>2</v>
      </c>
      <c r="AX129" s="14" t="s">
        <v>656</v>
      </c>
      <c r="AY129" s="14" t="str">
        <f t="shared" si="44"/>
        <v>2.9-1</v>
      </c>
      <c r="AZ129" s="14">
        <f t="shared" si="53"/>
        <v>1</v>
      </c>
      <c r="BA129" s="15" t="s">
        <v>986</v>
      </c>
      <c r="BB129" s="14" t="str">
        <f t="shared" si="46"/>
        <v>2.9-1</v>
      </c>
      <c r="BC129" s="14" t="str">
        <f t="shared" si="47"/>
        <v>2.9</v>
      </c>
      <c r="BD129" s="208">
        <f t="shared" si="48"/>
        <v>2</v>
      </c>
    </row>
    <row r="130" spans="29:56">
      <c r="AC130" s="169" t="s">
        <v>547</v>
      </c>
      <c r="AD130" s="7">
        <v>10</v>
      </c>
      <c r="AE130" s="6" t="s">
        <v>240</v>
      </c>
      <c r="AF130" s="7"/>
      <c r="AG130" s="7">
        <v>14</v>
      </c>
      <c r="AH130" s="6" t="s">
        <v>548</v>
      </c>
      <c r="AI130" s="9">
        <f t="shared" si="51"/>
        <v>10</v>
      </c>
      <c r="AJ130" s="170" t="str">
        <f t="shared" si="52"/>
        <v>10.14</v>
      </c>
      <c r="AW130" s="207">
        <v>2</v>
      </c>
      <c r="AX130" s="14" t="s">
        <v>656</v>
      </c>
      <c r="AY130" s="14" t="str">
        <f t="shared" ref="AY130:AY193" si="54">IF(BA130="","",CONCATENATE(AX130,"-",AZ130))</f>
        <v>2.9-2</v>
      </c>
      <c r="AZ130" s="14">
        <f t="shared" si="53"/>
        <v>2</v>
      </c>
      <c r="BA130" s="15" t="s">
        <v>987</v>
      </c>
      <c r="BB130" s="14" t="str">
        <f t="shared" ref="BB130:BB193" si="55">+IF(AY130="","",AY130)</f>
        <v>2.9-2</v>
      </c>
      <c r="BC130" s="14" t="str">
        <f t="shared" ref="BC130:BC193" si="56">+IF(AX130="","",AX130)</f>
        <v>2.9</v>
      </c>
      <c r="BD130" s="208">
        <f t="shared" ref="BD130:BD193" si="57">+IF(AW130="","",AW130)</f>
        <v>2</v>
      </c>
    </row>
    <row r="131" spans="29:56">
      <c r="AC131" s="169" t="s">
        <v>534</v>
      </c>
      <c r="AD131" s="7">
        <v>4</v>
      </c>
      <c r="AE131" s="6" t="s">
        <v>279</v>
      </c>
      <c r="AF131" s="7"/>
      <c r="AG131" s="7">
        <v>11</v>
      </c>
      <c r="AH131" s="6" t="s">
        <v>535</v>
      </c>
      <c r="AI131" s="9">
        <f t="shared" si="51"/>
        <v>4</v>
      </c>
      <c r="AJ131" s="170" t="str">
        <f t="shared" si="52"/>
        <v>4.11</v>
      </c>
      <c r="AW131" s="207">
        <v>2</v>
      </c>
      <c r="AX131" s="14" t="s">
        <v>656</v>
      </c>
      <c r="AY131" s="14" t="str">
        <f t="shared" si="54"/>
        <v>2.9-3</v>
      </c>
      <c r="AZ131" s="14">
        <f t="shared" si="53"/>
        <v>3</v>
      </c>
      <c r="BA131" s="15" t="s">
        <v>988</v>
      </c>
      <c r="BB131" s="14" t="str">
        <f t="shared" si="55"/>
        <v>2.9-3</v>
      </c>
      <c r="BC131" s="14" t="str">
        <f t="shared" si="56"/>
        <v>2.9</v>
      </c>
      <c r="BD131" s="208">
        <f t="shared" si="57"/>
        <v>2</v>
      </c>
    </row>
    <row r="132" spans="29:56">
      <c r="AC132" s="169" t="s">
        <v>536</v>
      </c>
      <c r="AD132" s="7">
        <v>3</v>
      </c>
      <c r="AE132" s="6" t="s">
        <v>238</v>
      </c>
      <c r="AF132" s="7"/>
      <c r="AG132" s="7">
        <v>12</v>
      </c>
      <c r="AH132" s="6" t="s">
        <v>537</v>
      </c>
      <c r="AI132" s="9">
        <f t="shared" si="51"/>
        <v>3</v>
      </c>
      <c r="AJ132" s="170" t="str">
        <f t="shared" si="52"/>
        <v>3.12</v>
      </c>
      <c r="AW132" s="207">
        <v>2</v>
      </c>
      <c r="AX132" s="14" t="s">
        <v>656</v>
      </c>
      <c r="AY132" s="14" t="str">
        <f t="shared" si="54"/>
        <v>2.9-4</v>
      </c>
      <c r="AZ132" s="14">
        <f t="shared" si="53"/>
        <v>4</v>
      </c>
      <c r="BA132" s="15" t="s">
        <v>989</v>
      </c>
      <c r="BB132" s="14" t="str">
        <f t="shared" si="55"/>
        <v>2.9-4</v>
      </c>
      <c r="BC132" s="14" t="str">
        <f t="shared" si="56"/>
        <v>2.9</v>
      </c>
      <c r="BD132" s="208">
        <f t="shared" si="57"/>
        <v>2</v>
      </c>
    </row>
    <row r="133" spans="29:56">
      <c r="AC133" s="169" t="s">
        <v>538</v>
      </c>
      <c r="AD133" s="7">
        <v>9</v>
      </c>
      <c r="AE133" s="6" t="s">
        <v>260</v>
      </c>
      <c r="AF133" s="7"/>
      <c r="AG133" s="7">
        <v>8</v>
      </c>
      <c r="AH133" s="6" t="s">
        <v>539</v>
      </c>
      <c r="AI133" s="9">
        <f t="shared" si="51"/>
        <v>9</v>
      </c>
      <c r="AJ133" s="170" t="str">
        <f t="shared" si="52"/>
        <v>9.8</v>
      </c>
      <c r="AW133" s="207">
        <v>2</v>
      </c>
      <c r="AX133" s="14" t="s">
        <v>656</v>
      </c>
      <c r="AY133" s="14" t="str">
        <f t="shared" si="54"/>
        <v>2.9-5</v>
      </c>
      <c r="AZ133" s="14">
        <f t="shared" si="53"/>
        <v>5</v>
      </c>
      <c r="BA133" s="15" t="s">
        <v>990</v>
      </c>
      <c r="BB133" s="14" t="str">
        <f t="shared" si="55"/>
        <v>2.9-5</v>
      </c>
      <c r="BC133" s="14" t="str">
        <f t="shared" si="56"/>
        <v>2.9</v>
      </c>
      <c r="BD133" s="208">
        <f t="shared" si="57"/>
        <v>2</v>
      </c>
    </row>
    <row r="134" spans="29:56">
      <c r="AC134" s="169" t="s">
        <v>567</v>
      </c>
      <c r="AD134" s="7">
        <v>10</v>
      </c>
      <c r="AE134" s="6" t="s">
        <v>240</v>
      </c>
      <c r="AF134" s="7"/>
      <c r="AG134" s="7">
        <v>8</v>
      </c>
      <c r="AH134" s="6" t="s">
        <v>568</v>
      </c>
      <c r="AI134" s="9">
        <f t="shared" si="51"/>
        <v>10</v>
      </c>
      <c r="AJ134" s="170" t="str">
        <f t="shared" si="52"/>
        <v>10.8</v>
      </c>
      <c r="AW134" s="207">
        <v>2</v>
      </c>
      <c r="AX134" s="14" t="s">
        <v>656</v>
      </c>
      <c r="AY134" s="14" t="str">
        <f t="shared" si="54"/>
        <v>2.9-6</v>
      </c>
      <c r="AZ134" s="14">
        <f t="shared" si="53"/>
        <v>6</v>
      </c>
      <c r="BA134" s="15" t="s">
        <v>991</v>
      </c>
      <c r="BB134" s="14" t="str">
        <f t="shared" si="55"/>
        <v>2.9-6</v>
      </c>
      <c r="BC134" s="14" t="str">
        <f t="shared" si="56"/>
        <v>2.9</v>
      </c>
      <c r="BD134" s="208">
        <f t="shared" si="57"/>
        <v>2</v>
      </c>
    </row>
    <row r="135" spans="29:56">
      <c r="AC135" s="169" t="s">
        <v>593</v>
      </c>
      <c r="AD135" s="7">
        <v>10</v>
      </c>
      <c r="AE135" s="6" t="s">
        <v>240</v>
      </c>
      <c r="AF135" s="7" t="s">
        <v>594</v>
      </c>
      <c r="AG135" s="7">
        <v>2</v>
      </c>
      <c r="AH135" s="6" t="s">
        <v>595</v>
      </c>
      <c r="AI135" s="9">
        <f t="shared" si="51"/>
        <v>10</v>
      </c>
      <c r="AJ135" s="170" t="str">
        <f t="shared" si="52"/>
        <v>10.2</v>
      </c>
      <c r="AW135" s="207">
        <v>2</v>
      </c>
      <c r="AX135" s="14" t="s">
        <v>656</v>
      </c>
      <c r="AY135" s="14" t="str">
        <f t="shared" si="54"/>
        <v>2.9-7</v>
      </c>
      <c r="AZ135" s="14">
        <f t="shared" si="53"/>
        <v>7</v>
      </c>
      <c r="BA135" s="15" t="s">
        <v>992</v>
      </c>
      <c r="BB135" s="14" t="str">
        <f t="shared" si="55"/>
        <v>2.9-7</v>
      </c>
      <c r="BC135" s="14" t="str">
        <f t="shared" si="56"/>
        <v>2.9</v>
      </c>
      <c r="BD135" s="208">
        <f t="shared" si="57"/>
        <v>2</v>
      </c>
    </row>
    <row r="136" spans="29:56">
      <c r="AC136" s="169" t="s">
        <v>545</v>
      </c>
      <c r="AD136" s="7">
        <v>15</v>
      </c>
      <c r="AE136" s="6" t="s">
        <v>296</v>
      </c>
      <c r="AF136" s="7"/>
      <c r="AG136" s="7">
        <v>4</v>
      </c>
      <c r="AH136" s="6" t="s">
        <v>546</v>
      </c>
      <c r="AI136" s="9">
        <f t="shared" si="51"/>
        <v>15</v>
      </c>
      <c r="AJ136" s="170" t="str">
        <f t="shared" si="52"/>
        <v>15.4</v>
      </c>
      <c r="AW136" s="207">
        <v>2</v>
      </c>
      <c r="AX136" s="14" t="s">
        <v>656</v>
      </c>
      <c r="AY136" s="14" t="str">
        <f t="shared" si="54"/>
        <v>2.9-8</v>
      </c>
      <c r="AZ136" s="14">
        <f t="shared" si="53"/>
        <v>8</v>
      </c>
      <c r="BA136" s="15" t="s">
        <v>993</v>
      </c>
      <c r="BB136" s="14" t="str">
        <f t="shared" si="55"/>
        <v>2.9-8</v>
      </c>
      <c r="BC136" s="14" t="str">
        <f t="shared" si="56"/>
        <v>2.9</v>
      </c>
      <c r="BD136" s="208">
        <f t="shared" si="57"/>
        <v>2</v>
      </c>
    </row>
    <row r="137" spans="29:56">
      <c r="AC137" s="169" t="s">
        <v>615</v>
      </c>
      <c r="AD137" s="7">
        <v>10</v>
      </c>
      <c r="AE137" s="6" t="s">
        <v>240</v>
      </c>
      <c r="AF137" s="7"/>
      <c r="AG137" s="7">
        <v>18</v>
      </c>
      <c r="AH137" s="6" t="s">
        <v>616</v>
      </c>
      <c r="AI137" s="9">
        <f t="shared" si="51"/>
        <v>10</v>
      </c>
      <c r="AJ137" s="170" t="str">
        <f t="shared" si="52"/>
        <v>10.18</v>
      </c>
      <c r="AW137" s="207">
        <v>2</v>
      </c>
      <c r="AX137" s="14" t="s">
        <v>656</v>
      </c>
      <c r="AY137" s="14" t="str">
        <f t="shared" si="54"/>
        <v>2.9-9</v>
      </c>
      <c r="AZ137" s="14">
        <f t="shared" si="53"/>
        <v>9</v>
      </c>
      <c r="BA137" s="15" t="s">
        <v>994</v>
      </c>
      <c r="BB137" s="14" t="str">
        <f t="shared" si="55"/>
        <v>2.9-9</v>
      </c>
      <c r="BC137" s="14" t="str">
        <f t="shared" si="56"/>
        <v>2.9</v>
      </c>
      <c r="BD137" s="208">
        <f t="shared" si="57"/>
        <v>2</v>
      </c>
    </row>
    <row r="138" spans="29:56">
      <c r="AC138" s="169" t="s">
        <v>549</v>
      </c>
      <c r="AD138" s="7">
        <v>4</v>
      </c>
      <c r="AE138" s="6" t="s">
        <v>279</v>
      </c>
      <c r="AF138" s="7"/>
      <c r="AG138" s="7">
        <v>12</v>
      </c>
      <c r="AH138" s="6" t="s">
        <v>550</v>
      </c>
      <c r="AI138" s="9">
        <f t="shared" si="51"/>
        <v>4</v>
      </c>
      <c r="AJ138" s="170" t="str">
        <f t="shared" si="52"/>
        <v>4.12</v>
      </c>
      <c r="AW138" s="207">
        <v>3</v>
      </c>
      <c r="AX138" s="14" t="s">
        <v>318</v>
      </c>
      <c r="AY138" s="14" t="str">
        <f t="shared" si="54"/>
        <v>3.1-1</v>
      </c>
      <c r="AZ138" s="14">
        <f t="shared" si="53"/>
        <v>1</v>
      </c>
      <c r="BA138" s="15" t="s">
        <v>995</v>
      </c>
      <c r="BB138" s="14" t="str">
        <f t="shared" si="55"/>
        <v>3.1-1</v>
      </c>
      <c r="BC138" s="14" t="str">
        <f t="shared" si="56"/>
        <v>3.1</v>
      </c>
      <c r="BD138" s="208">
        <f t="shared" si="57"/>
        <v>3</v>
      </c>
    </row>
    <row r="139" spans="29:56">
      <c r="AC139" s="169" t="s">
        <v>551</v>
      </c>
      <c r="AD139" s="7">
        <v>7</v>
      </c>
      <c r="AE139" s="6" t="s">
        <v>270</v>
      </c>
      <c r="AF139" s="7"/>
      <c r="AG139" s="7">
        <v>10</v>
      </c>
      <c r="AH139" s="6" t="s">
        <v>552</v>
      </c>
      <c r="AI139" s="9">
        <f t="shared" si="51"/>
        <v>7</v>
      </c>
      <c r="AJ139" s="170" t="str">
        <f t="shared" si="52"/>
        <v>7.10</v>
      </c>
      <c r="AW139" s="207">
        <v>3</v>
      </c>
      <c r="AX139" s="14" t="s">
        <v>318</v>
      </c>
      <c r="AY139" s="14" t="str">
        <f t="shared" si="54"/>
        <v>3.1-2</v>
      </c>
      <c r="AZ139" s="14">
        <f t="shared" si="53"/>
        <v>2</v>
      </c>
      <c r="BA139" s="15" t="s">
        <v>996</v>
      </c>
      <c r="BB139" s="14" t="str">
        <f t="shared" si="55"/>
        <v>3.1-2</v>
      </c>
      <c r="BC139" s="14" t="str">
        <f t="shared" si="56"/>
        <v>3.1</v>
      </c>
      <c r="BD139" s="208">
        <f t="shared" si="57"/>
        <v>3</v>
      </c>
    </row>
    <row r="140" spans="29:56">
      <c r="AC140" s="169" t="s">
        <v>553</v>
      </c>
      <c r="AD140" s="7">
        <v>7</v>
      </c>
      <c r="AE140" s="6" t="s">
        <v>270</v>
      </c>
      <c r="AF140" s="7"/>
      <c r="AG140" s="7">
        <v>6</v>
      </c>
      <c r="AH140" s="6" t="s">
        <v>554</v>
      </c>
      <c r="AI140" s="9">
        <f t="shared" si="51"/>
        <v>7</v>
      </c>
      <c r="AJ140" s="170" t="str">
        <f t="shared" si="52"/>
        <v>7.6</v>
      </c>
      <c r="AW140" s="207">
        <v>3</v>
      </c>
      <c r="AX140" s="14" t="s">
        <v>318</v>
      </c>
      <c r="AY140" s="14" t="str">
        <f t="shared" si="54"/>
        <v>3.1-3</v>
      </c>
      <c r="AZ140" s="14">
        <f t="shared" si="53"/>
        <v>3</v>
      </c>
      <c r="BA140" s="15" t="s">
        <v>997</v>
      </c>
      <c r="BB140" s="14" t="str">
        <f t="shared" si="55"/>
        <v>3.1-3</v>
      </c>
      <c r="BC140" s="14" t="str">
        <f t="shared" si="56"/>
        <v>3.1</v>
      </c>
      <c r="BD140" s="208">
        <f t="shared" si="57"/>
        <v>3</v>
      </c>
    </row>
    <row r="141" spans="29:56">
      <c r="AC141" s="169" t="s">
        <v>555</v>
      </c>
      <c r="AD141" s="7">
        <v>3</v>
      </c>
      <c r="AE141" s="6" t="s">
        <v>238</v>
      </c>
      <c r="AF141" s="7"/>
      <c r="AG141" s="7">
        <v>13</v>
      </c>
      <c r="AH141" s="6" t="s">
        <v>556</v>
      </c>
      <c r="AI141" s="9">
        <f t="shared" si="51"/>
        <v>3</v>
      </c>
      <c r="AJ141" s="170" t="str">
        <f t="shared" si="52"/>
        <v>3.13</v>
      </c>
      <c r="AW141" s="207">
        <v>3</v>
      </c>
      <c r="AX141" s="14" t="s">
        <v>318</v>
      </c>
      <c r="AY141" s="14" t="str">
        <f t="shared" si="54"/>
        <v>3.1-4</v>
      </c>
      <c r="AZ141" s="14">
        <f t="shared" si="53"/>
        <v>4</v>
      </c>
      <c r="BA141" s="15" t="s">
        <v>998</v>
      </c>
      <c r="BB141" s="14" t="str">
        <f t="shared" si="55"/>
        <v>3.1-4</v>
      </c>
      <c r="BC141" s="14" t="str">
        <f t="shared" si="56"/>
        <v>3.1</v>
      </c>
      <c r="BD141" s="208">
        <f t="shared" si="57"/>
        <v>3</v>
      </c>
    </row>
    <row r="142" spans="29:56">
      <c r="AC142" s="169" t="s">
        <v>557</v>
      </c>
      <c r="AD142" s="7">
        <v>14</v>
      </c>
      <c r="AE142" s="6" t="s">
        <v>262</v>
      </c>
      <c r="AF142" s="7"/>
      <c r="AG142" s="7">
        <v>10</v>
      </c>
      <c r="AH142" s="6" t="s">
        <v>558</v>
      </c>
      <c r="AI142" s="9">
        <f t="shared" si="51"/>
        <v>14</v>
      </c>
      <c r="AJ142" s="170" t="str">
        <f t="shared" si="52"/>
        <v>14.10</v>
      </c>
      <c r="AW142" s="207">
        <v>3</v>
      </c>
      <c r="AX142" s="14" t="s">
        <v>318</v>
      </c>
      <c r="AY142" s="14" t="str">
        <f t="shared" si="54"/>
        <v>3.1-5</v>
      </c>
      <c r="AZ142" s="14">
        <f t="shared" si="53"/>
        <v>5</v>
      </c>
      <c r="BA142" s="15" t="s">
        <v>999</v>
      </c>
      <c r="BB142" s="14" t="str">
        <f t="shared" si="55"/>
        <v>3.1-5</v>
      </c>
      <c r="BC142" s="14" t="str">
        <f t="shared" si="56"/>
        <v>3.1</v>
      </c>
      <c r="BD142" s="208">
        <f t="shared" si="57"/>
        <v>3</v>
      </c>
    </row>
    <row r="143" spans="29:56">
      <c r="AC143" s="169" t="s">
        <v>559</v>
      </c>
      <c r="AD143" s="7">
        <v>2</v>
      </c>
      <c r="AE143" s="6" t="s">
        <v>243</v>
      </c>
      <c r="AF143" s="7"/>
      <c r="AG143" s="7">
        <v>7</v>
      </c>
      <c r="AH143" s="6" t="s">
        <v>560</v>
      </c>
      <c r="AI143" s="9">
        <f t="shared" si="51"/>
        <v>2</v>
      </c>
      <c r="AJ143" s="170" t="str">
        <f t="shared" si="52"/>
        <v>2.7</v>
      </c>
      <c r="AW143" s="207">
        <v>3</v>
      </c>
      <c r="AX143" s="14" t="s">
        <v>318</v>
      </c>
      <c r="AY143" s="14" t="str">
        <f t="shared" si="54"/>
        <v>3.1-6</v>
      </c>
      <c r="AZ143" s="14">
        <f t="shared" si="53"/>
        <v>6</v>
      </c>
      <c r="BA143" s="15" t="s">
        <v>1000</v>
      </c>
      <c r="BB143" s="14" t="str">
        <f t="shared" si="55"/>
        <v>3.1-6</v>
      </c>
      <c r="BC143" s="14" t="str">
        <f t="shared" si="56"/>
        <v>3.1</v>
      </c>
      <c r="BD143" s="208">
        <f t="shared" si="57"/>
        <v>3</v>
      </c>
    </row>
    <row r="144" spans="29:56">
      <c r="AC144" s="169" t="s">
        <v>561</v>
      </c>
      <c r="AD144" s="7">
        <v>11</v>
      </c>
      <c r="AE144" s="6" t="s">
        <v>267</v>
      </c>
      <c r="AF144" s="7"/>
      <c r="AG144" s="7">
        <v>11</v>
      </c>
      <c r="AH144" s="6" t="s">
        <v>562</v>
      </c>
      <c r="AI144" s="9">
        <f t="shared" si="51"/>
        <v>11</v>
      </c>
      <c r="AJ144" s="170" t="str">
        <f t="shared" si="52"/>
        <v>11.11</v>
      </c>
      <c r="AW144" s="207">
        <v>3</v>
      </c>
      <c r="AX144" s="14" t="s">
        <v>318</v>
      </c>
      <c r="AY144" s="14" t="str">
        <f t="shared" si="54"/>
        <v>3.1-7</v>
      </c>
      <c r="AZ144" s="14">
        <f t="shared" si="53"/>
        <v>7</v>
      </c>
      <c r="BA144" s="15" t="s">
        <v>1001</v>
      </c>
      <c r="BB144" s="14" t="str">
        <f t="shared" si="55"/>
        <v>3.1-7</v>
      </c>
      <c r="BC144" s="14" t="str">
        <f t="shared" si="56"/>
        <v>3.1</v>
      </c>
      <c r="BD144" s="208">
        <f t="shared" si="57"/>
        <v>3</v>
      </c>
    </row>
    <row r="145" spans="29:56">
      <c r="AC145" s="169" t="s">
        <v>563</v>
      </c>
      <c r="AD145" s="7">
        <v>5</v>
      </c>
      <c r="AE145" s="6" t="s">
        <v>248</v>
      </c>
      <c r="AF145" s="7"/>
      <c r="AG145" s="7">
        <v>8</v>
      </c>
      <c r="AH145" s="6" t="s">
        <v>564</v>
      </c>
      <c r="AI145" s="9">
        <f t="shared" si="51"/>
        <v>5</v>
      </c>
      <c r="AJ145" s="170" t="str">
        <f t="shared" si="52"/>
        <v>5.8</v>
      </c>
      <c r="AW145" s="207">
        <v>3</v>
      </c>
      <c r="AX145" s="14" t="s">
        <v>318</v>
      </c>
      <c r="AY145" s="14" t="str">
        <f t="shared" si="54"/>
        <v>3.1-8</v>
      </c>
      <c r="AZ145" s="14">
        <f t="shared" si="53"/>
        <v>8</v>
      </c>
      <c r="BA145" s="15" t="s">
        <v>1002</v>
      </c>
      <c r="BB145" s="14" t="str">
        <f t="shared" si="55"/>
        <v>3.1-8</v>
      </c>
      <c r="BC145" s="14" t="str">
        <f t="shared" si="56"/>
        <v>3.1</v>
      </c>
      <c r="BD145" s="208">
        <f t="shared" si="57"/>
        <v>3</v>
      </c>
    </row>
    <row r="146" spans="29:56">
      <c r="AC146" s="169" t="s">
        <v>565</v>
      </c>
      <c r="AD146" s="7">
        <v>5</v>
      </c>
      <c r="AE146" s="6" t="s">
        <v>248</v>
      </c>
      <c r="AF146" s="7"/>
      <c r="AG146" s="7">
        <v>22</v>
      </c>
      <c r="AH146" s="6" t="s">
        <v>566</v>
      </c>
      <c r="AI146" s="9">
        <f t="shared" si="51"/>
        <v>5</v>
      </c>
      <c r="AJ146" s="170" t="str">
        <f t="shared" si="52"/>
        <v>5.22</v>
      </c>
      <c r="AW146" s="207">
        <v>3</v>
      </c>
      <c r="AX146" s="14" t="s">
        <v>318</v>
      </c>
      <c r="AY146" s="14" t="str">
        <f t="shared" si="54"/>
        <v>3.1-9</v>
      </c>
      <c r="AZ146" s="14">
        <f t="shared" si="53"/>
        <v>9</v>
      </c>
      <c r="BA146" s="15" t="s">
        <v>1003</v>
      </c>
      <c r="BB146" s="14" t="str">
        <f t="shared" si="55"/>
        <v>3.1-9</v>
      </c>
      <c r="BC146" s="14" t="str">
        <f t="shared" si="56"/>
        <v>3.1</v>
      </c>
      <c r="BD146" s="208">
        <f t="shared" si="57"/>
        <v>3</v>
      </c>
    </row>
    <row r="147" spans="29:56">
      <c r="AC147" s="169" t="s">
        <v>628</v>
      </c>
      <c r="AD147" s="7">
        <v>10</v>
      </c>
      <c r="AE147" s="6" t="s">
        <v>240</v>
      </c>
      <c r="AF147" s="7"/>
      <c r="AG147" s="7">
        <v>12</v>
      </c>
      <c r="AH147" s="6" t="s">
        <v>629</v>
      </c>
      <c r="AI147" s="9">
        <f t="shared" si="51"/>
        <v>10</v>
      </c>
      <c r="AJ147" s="170" t="str">
        <f t="shared" si="52"/>
        <v>10.12</v>
      </c>
      <c r="AW147" s="207">
        <v>3</v>
      </c>
      <c r="AX147" s="14" t="s">
        <v>318</v>
      </c>
      <c r="AY147" s="14" t="str">
        <f t="shared" si="54"/>
        <v>3.1-10</v>
      </c>
      <c r="AZ147" s="14">
        <f t="shared" si="53"/>
        <v>10</v>
      </c>
      <c r="BA147" s="15" t="s">
        <v>1004</v>
      </c>
      <c r="BB147" s="14" t="str">
        <f t="shared" si="55"/>
        <v>3.1-10</v>
      </c>
      <c r="BC147" s="14" t="str">
        <f t="shared" si="56"/>
        <v>3.1</v>
      </c>
      <c r="BD147" s="208">
        <f t="shared" si="57"/>
        <v>3</v>
      </c>
    </row>
    <row r="148" spans="29:56">
      <c r="AC148" s="169" t="s">
        <v>569</v>
      </c>
      <c r="AD148" s="7">
        <v>11</v>
      </c>
      <c r="AE148" s="6" t="s">
        <v>267</v>
      </c>
      <c r="AF148" s="7"/>
      <c r="AG148" s="7">
        <v>12</v>
      </c>
      <c r="AH148" s="6" t="s">
        <v>570</v>
      </c>
      <c r="AI148" s="9">
        <f t="shared" si="51"/>
        <v>11</v>
      </c>
      <c r="AJ148" s="170" t="str">
        <f t="shared" si="52"/>
        <v>11.12</v>
      </c>
      <c r="AW148" s="207">
        <v>3</v>
      </c>
      <c r="AX148" s="14" t="s">
        <v>318</v>
      </c>
      <c r="AY148" s="14" t="str">
        <f t="shared" si="54"/>
        <v>3.1-11</v>
      </c>
      <c r="AZ148" s="14">
        <f t="shared" si="53"/>
        <v>11</v>
      </c>
      <c r="BA148" s="15" t="s">
        <v>1005</v>
      </c>
      <c r="BB148" s="14" t="str">
        <f t="shared" si="55"/>
        <v>3.1-11</v>
      </c>
      <c r="BC148" s="14" t="str">
        <f t="shared" si="56"/>
        <v>3.1</v>
      </c>
      <c r="BD148" s="208">
        <f t="shared" si="57"/>
        <v>3</v>
      </c>
    </row>
    <row r="149" spans="29:56">
      <c r="AC149" s="169" t="s">
        <v>571</v>
      </c>
      <c r="AD149" s="7">
        <v>4</v>
      </c>
      <c r="AE149" s="6" t="s">
        <v>279</v>
      </c>
      <c r="AF149" s="7"/>
      <c r="AG149" s="7">
        <v>13</v>
      </c>
      <c r="AH149" s="6" t="s">
        <v>572</v>
      </c>
      <c r="AI149" s="9">
        <f t="shared" si="51"/>
        <v>4</v>
      </c>
      <c r="AJ149" s="170" t="str">
        <f t="shared" si="52"/>
        <v>4.13</v>
      </c>
      <c r="AW149" s="207">
        <v>3</v>
      </c>
      <c r="AX149" s="14" t="s">
        <v>274</v>
      </c>
      <c r="AY149" s="14" t="str">
        <f t="shared" si="54"/>
        <v>3.2-1</v>
      </c>
      <c r="AZ149" s="14">
        <f t="shared" si="53"/>
        <v>1</v>
      </c>
      <c r="BA149" s="15" t="s">
        <v>1006</v>
      </c>
      <c r="BB149" s="14" t="str">
        <f t="shared" si="55"/>
        <v>3.2-1</v>
      </c>
      <c r="BC149" s="14" t="str">
        <f t="shared" si="56"/>
        <v>3.2</v>
      </c>
      <c r="BD149" s="208">
        <f t="shared" si="57"/>
        <v>3</v>
      </c>
    </row>
    <row r="150" spans="29:56">
      <c r="AC150" s="169" t="s">
        <v>573</v>
      </c>
      <c r="AD150" s="7">
        <v>7</v>
      </c>
      <c r="AE150" s="6" t="s">
        <v>270</v>
      </c>
      <c r="AF150" s="7"/>
      <c r="AG150" s="7">
        <v>17</v>
      </c>
      <c r="AH150" s="6" t="s">
        <v>574</v>
      </c>
      <c r="AI150" s="9">
        <f t="shared" ref="AI150:AI213" si="58">IF(AD150="",".",AD150)</f>
        <v>7</v>
      </c>
      <c r="AJ150" s="170" t="str">
        <f t="shared" ref="AJ150:AJ213" si="59">IF(AC150="",".",AC150)</f>
        <v>7.17</v>
      </c>
      <c r="AW150" s="207">
        <v>3</v>
      </c>
      <c r="AX150" s="14" t="s">
        <v>274</v>
      </c>
      <c r="AY150" s="14" t="str">
        <f t="shared" si="54"/>
        <v>3.2-2</v>
      </c>
      <c r="AZ150" s="14">
        <f t="shared" si="53"/>
        <v>2</v>
      </c>
      <c r="BA150" s="15" t="s">
        <v>1007</v>
      </c>
      <c r="BB150" s="14" t="str">
        <f t="shared" si="55"/>
        <v>3.2-2</v>
      </c>
      <c r="BC150" s="14" t="str">
        <f t="shared" si="56"/>
        <v>3.2</v>
      </c>
      <c r="BD150" s="208">
        <f t="shared" si="57"/>
        <v>3</v>
      </c>
    </row>
    <row r="151" spans="29:56">
      <c r="AC151" s="169" t="s">
        <v>575</v>
      </c>
      <c r="AD151" s="7">
        <v>9</v>
      </c>
      <c r="AE151" s="6" t="s">
        <v>260</v>
      </c>
      <c r="AF151" s="7" t="s">
        <v>293</v>
      </c>
      <c r="AG151" s="7">
        <v>1</v>
      </c>
      <c r="AH151" s="6" t="s">
        <v>260</v>
      </c>
      <c r="AI151" s="9">
        <f t="shared" si="58"/>
        <v>9</v>
      </c>
      <c r="AJ151" s="170" t="str">
        <f t="shared" si="59"/>
        <v>9.1</v>
      </c>
      <c r="AW151" s="207">
        <v>3</v>
      </c>
      <c r="AX151" s="14" t="s">
        <v>274</v>
      </c>
      <c r="AY151" s="14" t="str">
        <f t="shared" si="54"/>
        <v>3.2-3</v>
      </c>
      <c r="AZ151" s="14">
        <f t="shared" si="53"/>
        <v>3</v>
      </c>
      <c r="BA151" s="15" t="s">
        <v>1008</v>
      </c>
      <c r="BB151" s="14" t="str">
        <f t="shared" si="55"/>
        <v>3.2-3</v>
      </c>
      <c r="BC151" s="14" t="str">
        <f t="shared" si="56"/>
        <v>3.2</v>
      </c>
      <c r="BD151" s="208">
        <f t="shared" si="57"/>
        <v>3</v>
      </c>
    </row>
    <row r="152" spans="29:56">
      <c r="AC152" s="169" t="s">
        <v>576</v>
      </c>
      <c r="AD152" s="7">
        <v>1</v>
      </c>
      <c r="AE152" s="6" t="s">
        <v>272</v>
      </c>
      <c r="AF152" s="7"/>
      <c r="AG152" s="7">
        <v>11</v>
      </c>
      <c r="AH152" s="6" t="s">
        <v>577</v>
      </c>
      <c r="AI152" s="9">
        <f t="shared" si="58"/>
        <v>1</v>
      </c>
      <c r="AJ152" s="170" t="str">
        <f t="shared" si="59"/>
        <v>1.11</v>
      </c>
      <c r="AW152" s="207">
        <v>3</v>
      </c>
      <c r="AX152" s="14" t="s">
        <v>274</v>
      </c>
      <c r="AY152" s="14" t="str">
        <f t="shared" si="54"/>
        <v>3.2-4</v>
      </c>
      <c r="AZ152" s="14">
        <f t="shared" si="53"/>
        <v>4</v>
      </c>
      <c r="BA152" s="15" t="s">
        <v>1009</v>
      </c>
      <c r="BB152" s="14" t="str">
        <f t="shared" si="55"/>
        <v>3.2-4</v>
      </c>
      <c r="BC152" s="14" t="str">
        <f t="shared" si="56"/>
        <v>3.2</v>
      </c>
      <c r="BD152" s="208">
        <f t="shared" si="57"/>
        <v>3</v>
      </c>
    </row>
    <row r="153" spans="29:56">
      <c r="AC153" s="169" t="s">
        <v>578</v>
      </c>
      <c r="AD153" s="7">
        <v>12</v>
      </c>
      <c r="AE153" s="6" t="s">
        <v>265</v>
      </c>
      <c r="AF153" s="7"/>
      <c r="AG153" s="7">
        <v>11</v>
      </c>
      <c r="AH153" s="6" t="s">
        <v>579</v>
      </c>
      <c r="AI153" s="9">
        <f t="shared" si="58"/>
        <v>12</v>
      </c>
      <c r="AJ153" s="170" t="str">
        <f t="shared" si="59"/>
        <v>12.11</v>
      </c>
      <c r="AW153" s="207">
        <v>3</v>
      </c>
      <c r="AX153" s="14" t="s">
        <v>274</v>
      </c>
      <c r="AY153" s="14" t="str">
        <f t="shared" si="54"/>
        <v>3.2-5</v>
      </c>
      <c r="AZ153" s="14">
        <f t="shared" si="53"/>
        <v>5</v>
      </c>
      <c r="BA153" s="15" t="s">
        <v>1010</v>
      </c>
      <c r="BB153" s="14" t="str">
        <f t="shared" si="55"/>
        <v>3.2-5</v>
      </c>
      <c r="BC153" s="14" t="str">
        <f t="shared" si="56"/>
        <v>3.2</v>
      </c>
      <c r="BD153" s="208">
        <f t="shared" si="57"/>
        <v>3</v>
      </c>
    </row>
    <row r="154" spans="29:56">
      <c r="AC154" s="169" t="s">
        <v>580</v>
      </c>
      <c r="AD154" s="7">
        <v>4</v>
      </c>
      <c r="AE154" s="6" t="s">
        <v>279</v>
      </c>
      <c r="AF154" s="7"/>
      <c r="AG154" s="7">
        <v>17</v>
      </c>
      <c r="AH154" s="6" t="s">
        <v>581</v>
      </c>
      <c r="AI154" s="9">
        <f t="shared" si="58"/>
        <v>4</v>
      </c>
      <c r="AJ154" s="170" t="str">
        <f t="shared" si="59"/>
        <v>4.17</v>
      </c>
      <c r="AW154" s="207">
        <v>3</v>
      </c>
      <c r="AX154" s="14" t="s">
        <v>274</v>
      </c>
      <c r="AY154" s="14" t="str">
        <f t="shared" si="54"/>
        <v>3.2-6</v>
      </c>
      <c r="AZ154" s="14">
        <f t="shared" si="53"/>
        <v>6</v>
      </c>
      <c r="BA154" s="15" t="s">
        <v>1011</v>
      </c>
      <c r="BB154" s="14" t="str">
        <f t="shared" si="55"/>
        <v>3.2-6</v>
      </c>
      <c r="BC154" s="14" t="str">
        <f t="shared" si="56"/>
        <v>3.2</v>
      </c>
      <c r="BD154" s="208">
        <f t="shared" si="57"/>
        <v>3</v>
      </c>
    </row>
    <row r="155" spans="29:56">
      <c r="AC155" s="169" t="s">
        <v>670</v>
      </c>
      <c r="AD155" s="7">
        <v>10</v>
      </c>
      <c r="AE155" s="6" t="s">
        <v>240</v>
      </c>
      <c r="AF155" s="7"/>
      <c r="AG155" s="7">
        <v>20</v>
      </c>
      <c r="AH155" s="6" t="s">
        <v>671</v>
      </c>
      <c r="AI155" s="9">
        <f t="shared" si="58"/>
        <v>10</v>
      </c>
      <c r="AJ155" s="170" t="str">
        <f t="shared" si="59"/>
        <v>10.20</v>
      </c>
      <c r="AW155" s="207">
        <v>3</v>
      </c>
      <c r="AX155" s="14" t="s">
        <v>274</v>
      </c>
      <c r="AY155" s="14" t="str">
        <f t="shared" si="54"/>
        <v>3.2-7</v>
      </c>
      <c r="AZ155" s="14">
        <f t="shared" si="53"/>
        <v>7</v>
      </c>
      <c r="BA155" s="15" t="s">
        <v>1012</v>
      </c>
      <c r="BB155" s="14" t="str">
        <f t="shared" si="55"/>
        <v>3.2-7</v>
      </c>
      <c r="BC155" s="14" t="str">
        <f t="shared" si="56"/>
        <v>3.2</v>
      </c>
      <c r="BD155" s="208">
        <f t="shared" si="57"/>
        <v>3</v>
      </c>
    </row>
    <row r="156" spans="29:56">
      <c r="AC156" s="169" t="s">
        <v>584</v>
      </c>
      <c r="AD156" s="7">
        <v>12</v>
      </c>
      <c r="AE156" s="6" t="s">
        <v>265</v>
      </c>
      <c r="AF156" s="7" t="s">
        <v>585</v>
      </c>
      <c r="AG156" s="7">
        <v>1</v>
      </c>
      <c r="AH156" s="6" t="s">
        <v>586</v>
      </c>
      <c r="AI156" s="9">
        <f t="shared" si="58"/>
        <v>12</v>
      </c>
      <c r="AJ156" s="170" t="str">
        <f t="shared" si="59"/>
        <v>12.1</v>
      </c>
      <c r="AW156" s="207">
        <v>3</v>
      </c>
      <c r="AX156" s="14" t="s">
        <v>274</v>
      </c>
      <c r="AY156" s="14" t="str">
        <f t="shared" si="54"/>
        <v>3.2-8</v>
      </c>
      <c r="AZ156" s="14">
        <f t="shared" si="53"/>
        <v>8</v>
      </c>
      <c r="BA156" s="15" t="s">
        <v>1013</v>
      </c>
      <c r="BB156" s="14" t="str">
        <f t="shared" si="55"/>
        <v>3.2-8</v>
      </c>
      <c r="BC156" s="14" t="str">
        <f t="shared" si="56"/>
        <v>3.2</v>
      </c>
      <c r="BD156" s="208">
        <f t="shared" si="57"/>
        <v>3</v>
      </c>
    </row>
    <row r="157" spans="29:56">
      <c r="AC157" s="169" t="s">
        <v>587</v>
      </c>
      <c r="AD157" s="7">
        <v>7</v>
      </c>
      <c r="AE157" s="6" t="s">
        <v>270</v>
      </c>
      <c r="AF157" s="7"/>
      <c r="AG157" s="7">
        <v>29</v>
      </c>
      <c r="AH157" s="6" t="s">
        <v>588</v>
      </c>
      <c r="AI157" s="9">
        <f t="shared" si="58"/>
        <v>7</v>
      </c>
      <c r="AJ157" s="170" t="str">
        <f t="shared" si="59"/>
        <v>7.29</v>
      </c>
      <c r="AW157" s="207">
        <v>3</v>
      </c>
      <c r="AX157" s="14" t="s">
        <v>274</v>
      </c>
      <c r="AY157" s="14" t="str">
        <f t="shared" si="54"/>
        <v>3.2-9</v>
      </c>
      <c r="AZ157" s="14">
        <f t="shared" si="53"/>
        <v>9</v>
      </c>
      <c r="BA157" s="15" t="s">
        <v>1014</v>
      </c>
      <c r="BB157" s="14" t="str">
        <f t="shared" si="55"/>
        <v>3.2-9</v>
      </c>
      <c r="BC157" s="14" t="str">
        <f t="shared" si="56"/>
        <v>3.2</v>
      </c>
      <c r="BD157" s="208">
        <f t="shared" si="57"/>
        <v>3</v>
      </c>
    </row>
    <row r="158" spans="29:56">
      <c r="AC158" s="169" t="s">
        <v>589</v>
      </c>
      <c r="AD158" s="7">
        <v>9</v>
      </c>
      <c r="AE158" s="6" t="s">
        <v>260</v>
      </c>
      <c r="AF158" s="7"/>
      <c r="AG158" s="7">
        <v>9</v>
      </c>
      <c r="AH158" s="6" t="s">
        <v>590</v>
      </c>
      <c r="AI158" s="9">
        <f t="shared" si="58"/>
        <v>9</v>
      </c>
      <c r="AJ158" s="170" t="str">
        <f t="shared" si="59"/>
        <v>9.9</v>
      </c>
      <c r="AW158" s="207">
        <v>3</v>
      </c>
      <c r="AX158" s="14" t="s">
        <v>274</v>
      </c>
      <c r="AY158" s="14" t="str">
        <f t="shared" si="54"/>
        <v>3.2-10</v>
      </c>
      <c r="AZ158" s="14">
        <f t="shared" ref="AZ158:AZ221" si="60">IF(BA158="","",IF(AX158=AX157,AZ157+1,1))</f>
        <v>10</v>
      </c>
      <c r="BA158" s="15" t="s">
        <v>1015</v>
      </c>
      <c r="BB158" s="14" t="str">
        <f t="shared" si="55"/>
        <v>3.2-10</v>
      </c>
      <c r="BC158" s="14" t="str">
        <f t="shared" si="56"/>
        <v>3.2</v>
      </c>
      <c r="BD158" s="208">
        <f t="shared" si="57"/>
        <v>3</v>
      </c>
    </row>
    <row r="159" spans="29:56">
      <c r="AC159" s="169" t="s">
        <v>591</v>
      </c>
      <c r="AD159" s="7">
        <v>3</v>
      </c>
      <c r="AE159" s="6" t="s">
        <v>238</v>
      </c>
      <c r="AF159" s="7"/>
      <c r="AG159" s="7">
        <v>14</v>
      </c>
      <c r="AH159" s="6" t="s">
        <v>592</v>
      </c>
      <c r="AI159" s="9">
        <f t="shared" si="58"/>
        <v>3</v>
      </c>
      <c r="AJ159" s="170" t="str">
        <f t="shared" si="59"/>
        <v>3.14</v>
      </c>
      <c r="AW159" s="207">
        <v>3</v>
      </c>
      <c r="AX159" s="14" t="s">
        <v>274</v>
      </c>
      <c r="AY159" s="14" t="str">
        <f t="shared" si="54"/>
        <v>3.2-11</v>
      </c>
      <c r="AZ159" s="14">
        <f t="shared" si="60"/>
        <v>11</v>
      </c>
      <c r="BA159" s="15" t="s">
        <v>1016</v>
      </c>
      <c r="BB159" s="14" t="str">
        <f t="shared" si="55"/>
        <v>3.2-11</v>
      </c>
      <c r="BC159" s="14" t="str">
        <f t="shared" si="56"/>
        <v>3.2</v>
      </c>
      <c r="BD159" s="208">
        <f t="shared" si="57"/>
        <v>3</v>
      </c>
    </row>
    <row r="160" spans="29:56">
      <c r="AC160" s="169" t="s">
        <v>674</v>
      </c>
      <c r="AD160" s="7">
        <v>10</v>
      </c>
      <c r="AE160" s="6" t="s">
        <v>240</v>
      </c>
      <c r="AF160" s="7" t="s">
        <v>675</v>
      </c>
      <c r="AG160" s="7">
        <v>13</v>
      </c>
      <c r="AH160" s="6" t="s">
        <v>676</v>
      </c>
      <c r="AI160" s="9">
        <f t="shared" si="58"/>
        <v>10</v>
      </c>
      <c r="AJ160" s="170" t="str">
        <f t="shared" si="59"/>
        <v>10.13</v>
      </c>
      <c r="AW160" s="207">
        <v>3</v>
      </c>
      <c r="AX160" s="14" t="s">
        <v>274</v>
      </c>
      <c r="AY160" s="14" t="str">
        <f t="shared" si="54"/>
        <v>3.2-12</v>
      </c>
      <c r="AZ160" s="14">
        <f t="shared" si="60"/>
        <v>12</v>
      </c>
      <c r="BA160" s="15" t="s">
        <v>1017</v>
      </c>
      <c r="BB160" s="14" t="str">
        <f t="shared" si="55"/>
        <v>3.2-12</v>
      </c>
      <c r="BC160" s="14" t="str">
        <f t="shared" si="56"/>
        <v>3.2</v>
      </c>
      <c r="BD160" s="208">
        <f t="shared" si="57"/>
        <v>3</v>
      </c>
    </row>
    <row r="161" spans="29:56">
      <c r="AC161" s="169" t="s">
        <v>596</v>
      </c>
      <c r="AD161" s="7">
        <v>17</v>
      </c>
      <c r="AE161" s="6" t="s">
        <v>235</v>
      </c>
      <c r="AF161" s="7"/>
      <c r="AG161" s="7">
        <v>2</v>
      </c>
      <c r="AH161" s="6" t="s">
        <v>597</v>
      </c>
      <c r="AI161" s="9">
        <f t="shared" si="58"/>
        <v>17</v>
      </c>
      <c r="AJ161" s="170" t="str">
        <f t="shared" si="59"/>
        <v>17.2</v>
      </c>
      <c r="AW161" s="207">
        <v>3</v>
      </c>
      <c r="AX161" s="14" t="s">
        <v>274</v>
      </c>
      <c r="AY161" s="14" t="str">
        <f t="shared" si="54"/>
        <v>3.2-13</v>
      </c>
      <c r="AZ161" s="14">
        <f t="shared" si="60"/>
        <v>13</v>
      </c>
      <c r="BA161" s="15" t="s">
        <v>1018</v>
      </c>
      <c r="BB161" s="14" t="str">
        <f t="shared" si="55"/>
        <v>3.2-13</v>
      </c>
      <c r="BC161" s="14" t="str">
        <f t="shared" si="56"/>
        <v>3.2</v>
      </c>
      <c r="BD161" s="208">
        <f t="shared" si="57"/>
        <v>3</v>
      </c>
    </row>
    <row r="162" spans="29:56">
      <c r="AC162" s="169" t="s">
        <v>598</v>
      </c>
      <c r="AD162" s="7">
        <v>15</v>
      </c>
      <c r="AE162" s="6" t="s">
        <v>296</v>
      </c>
      <c r="AF162" s="7"/>
      <c r="AG162" s="7">
        <v>2</v>
      </c>
      <c r="AH162" s="6" t="s">
        <v>599</v>
      </c>
      <c r="AI162" s="9">
        <f t="shared" si="58"/>
        <v>15</v>
      </c>
      <c r="AJ162" s="170" t="str">
        <f t="shared" si="59"/>
        <v>15.2</v>
      </c>
      <c r="AW162" s="207">
        <v>3</v>
      </c>
      <c r="AX162" s="14" t="s">
        <v>274</v>
      </c>
      <c r="AY162" s="14" t="str">
        <f t="shared" si="54"/>
        <v>3.2-14</v>
      </c>
      <c r="AZ162" s="14">
        <f t="shared" si="60"/>
        <v>14</v>
      </c>
      <c r="BA162" s="15" t="s">
        <v>1019</v>
      </c>
      <c r="BB162" s="14" t="str">
        <f t="shared" si="55"/>
        <v>3.2-14</v>
      </c>
      <c r="BC162" s="14" t="str">
        <f t="shared" si="56"/>
        <v>3.2</v>
      </c>
      <c r="BD162" s="208">
        <f t="shared" si="57"/>
        <v>3</v>
      </c>
    </row>
    <row r="163" spans="29:56">
      <c r="AC163" s="169" t="s">
        <v>600</v>
      </c>
      <c r="AD163" s="7">
        <v>9</v>
      </c>
      <c r="AE163" s="6" t="s">
        <v>260</v>
      </c>
      <c r="AF163" s="7"/>
      <c r="AG163" s="7">
        <v>10</v>
      </c>
      <c r="AH163" s="6" t="s">
        <v>601</v>
      </c>
      <c r="AI163" s="9">
        <f t="shared" si="58"/>
        <v>9</v>
      </c>
      <c r="AJ163" s="170" t="str">
        <f t="shared" si="59"/>
        <v>9.10</v>
      </c>
      <c r="AW163" s="207">
        <v>3</v>
      </c>
      <c r="AX163" s="14" t="s">
        <v>274</v>
      </c>
      <c r="AY163" s="14" t="str">
        <f t="shared" si="54"/>
        <v>3.2-15</v>
      </c>
      <c r="AZ163" s="14">
        <f t="shared" si="60"/>
        <v>15</v>
      </c>
      <c r="BA163" s="15" t="s">
        <v>1020</v>
      </c>
      <c r="BB163" s="14" t="str">
        <f t="shared" si="55"/>
        <v>3.2-15</v>
      </c>
      <c r="BC163" s="14" t="str">
        <f t="shared" si="56"/>
        <v>3.2</v>
      </c>
      <c r="BD163" s="208">
        <f t="shared" si="57"/>
        <v>3</v>
      </c>
    </row>
    <row r="164" spans="29:56">
      <c r="AC164" s="169" t="s">
        <v>602</v>
      </c>
      <c r="AD164" s="7">
        <v>9</v>
      </c>
      <c r="AE164" s="6" t="s">
        <v>260</v>
      </c>
      <c r="AF164" s="7"/>
      <c r="AG164" s="7">
        <v>11</v>
      </c>
      <c r="AH164" s="6" t="s">
        <v>603</v>
      </c>
      <c r="AI164" s="9">
        <f t="shared" si="58"/>
        <v>9</v>
      </c>
      <c r="AJ164" s="170" t="str">
        <f t="shared" si="59"/>
        <v>9.11</v>
      </c>
      <c r="AW164" s="207">
        <v>3</v>
      </c>
      <c r="AX164" s="14" t="s">
        <v>274</v>
      </c>
      <c r="AY164" s="14" t="str">
        <f t="shared" si="54"/>
        <v>3.2-16</v>
      </c>
      <c r="AZ164" s="14">
        <f t="shared" si="60"/>
        <v>16</v>
      </c>
      <c r="BA164" s="15" t="s">
        <v>1021</v>
      </c>
      <c r="BB164" s="14" t="str">
        <f t="shared" si="55"/>
        <v>3.2-16</v>
      </c>
      <c r="BC164" s="14" t="str">
        <f t="shared" si="56"/>
        <v>3.2</v>
      </c>
      <c r="BD164" s="208">
        <f t="shared" si="57"/>
        <v>3</v>
      </c>
    </row>
    <row r="165" spans="29:56">
      <c r="AC165" s="169" t="s">
        <v>604</v>
      </c>
      <c r="AD165" s="7">
        <v>5</v>
      </c>
      <c r="AE165" s="6" t="s">
        <v>248</v>
      </c>
      <c r="AF165" s="7"/>
      <c r="AG165" s="7">
        <v>13</v>
      </c>
      <c r="AH165" s="6" t="s">
        <v>605</v>
      </c>
      <c r="AI165" s="9">
        <f t="shared" si="58"/>
        <v>5</v>
      </c>
      <c r="AJ165" s="170" t="str">
        <f t="shared" si="59"/>
        <v>5.13</v>
      </c>
      <c r="AW165" s="207">
        <v>3</v>
      </c>
      <c r="AX165" s="14" t="s">
        <v>274</v>
      </c>
      <c r="AY165" s="14" t="str">
        <f t="shared" si="54"/>
        <v>3.2-17</v>
      </c>
      <c r="AZ165" s="14">
        <f t="shared" si="60"/>
        <v>17</v>
      </c>
      <c r="BA165" s="15" t="s">
        <v>1022</v>
      </c>
      <c r="BB165" s="14" t="str">
        <f t="shared" si="55"/>
        <v>3.2-17</v>
      </c>
      <c r="BC165" s="14" t="str">
        <f t="shared" si="56"/>
        <v>3.2</v>
      </c>
      <c r="BD165" s="208">
        <f t="shared" si="57"/>
        <v>3</v>
      </c>
    </row>
    <row r="166" spans="29:56">
      <c r="AC166" s="169" t="s">
        <v>606</v>
      </c>
      <c r="AD166" s="7">
        <v>5</v>
      </c>
      <c r="AE166" s="6" t="s">
        <v>248</v>
      </c>
      <c r="AF166" s="7"/>
      <c r="AG166" s="7">
        <v>14</v>
      </c>
      <c r="AH166" s="6" t="s">
        <v>607</v>
      </c>
      <c r="AI166" s="9">
        <f t="shared" si="58"/>
        <v>5</v>
      </c>
      <c r="AJ166" s="170" t="str">
        <f t="shared" si="59"/>
        <v>5.14</v>
      </c>
      <c r="AW166" s="207">
        <v>3</v>
      </c>
      <c r="AX166" s="14" t="s">
        <v>274</v>
      </c>
      <c r="AY166" s="14" t="str">
        <f t="shared" si="54"/>
        <v>3.2-18</v>
      </c>
      <c r="AZ166" s="14">
        <f t="shared" si="60"/>
        <v>18</v>
      </c>
      <c r="BA166" s="15" t="s">
        <v>1023</v>
      </c>
      <c r="BB166" s="14" t="str">
        <f t="shared" si="55"/>
        <v>3.2-18</v>
      </c>
      <c r="BC166" s="14" t="str">
        <f t="shared" si="56"/>
        <v>3.2</v>
      </c>
      <c r="BD166" s="208">
        <f t="shared" si="57"/>
        <v>3</v>
      </c>
    </row>
    <row r="167" spans="29:56">
      <c r="AC167" s="169" t="s">
        <v>608</v>
      </c>
      <c r="AD167" s="7">
        <v>5</v>
      </c>
      <c r="AE167" s="6" t="s">
        <v>248</v>
      </c>
      <c r="AF167" s="7"/>
      <c r="AG167" s="7">
        <v>7</v>
      </c>
      <c r="AH167" s="6" t="s">
        <v>609</v>
      </c>
      <c r="AI167" s="9">
        <f t="shared" si="58"/>
        <v>5</v>
      </c>
      <c r="AJ167" s="170" t="str">
        <f t="shared" si="59"/>
        <v>5.7</v>
      </c>
      <c r="AW167" s="207">
        <v>3</v>
      </c>
      <c r="AX167" s="14" t="s">
        <v>274</v>
      </c>
      <c r="AY167" s="14" t="str">
        <f t="shared" si="54"/>
        <v>3.2-19</v>
      </c>
      <c r="AZ167" s="14">
        <f t="shared" si="60"/>
        <v>19</v>
      </c>
      <c r="BA167" s="15" t="s">
        <v>1024</v>
      </c>
      <c r="BB167" s="14" t="str">
        <f t="shared" si="55"/>
        <v>3.2-19</v>
      </c>
      <c r="BC167" s="14" t="str">
        <f t="shared" si="56"/>
        <v>3.2</v>
      </c>
      <c r="BD167" s="208">
        <f t="shared" si="57"/>
        <v>3</v>
      </c>
    </row>
    <row r="168" spans="29:56">
      <c r="AC168" s="169" t="s">
        <v>610</v>
      </c>
      <c r="AD168" s="7">
        <v>9</v>
      </c>
      <c r="AE168" s="6" t="s">
        <v>260</v>
      </c>
      <c r="AF168" s="7"/>
      <c r="AG168" s="7">
        <v>12</v>
      </c>
      <c r="AH168" s="6" t="s">
        <v>611</v>
      </c>
      <c r="AI168" s="9">
        <f t="shared" si="58"/>
        <v>9</v>
      </c>
      <c r="AJ168" s="170" t="str">
        <f t="shared" si="59"/>
        <v>9.12</v>
      </c>
      <c r="AW168" s="207">
        <v>3</v>
      </c>
      <c r="AX168" s="14" t="s">
        <v>274</v>
      </c>
      <c r="AY168" s="14" t="str">
        <f t="shared" si="54"/>
        <v>3.2-20</v>
      </c>
      <c r="AZ168" s="14">
        <f t="shared" si="60"/>
        <v>20</v>
      </c>
      <c r="BA168" s="15" t="s">
        <v>1025</v>
      </c>
      <c r="BB168" s="14" t="str">
        <f t="shared" si="55"/>
        <v>3.2-20</v>
      </c>
      <c r="BC168" s="14" t="str">
        <f t="shared" si="56"/>
        <v>3.2</v>
      </c>
      <c r="BD168" s="208">
        <f t="shared" si="57"/>
        <v>3</v>
      </c>
    </row>
    <row r="169" spans="29:56">
      <c r="AC169" s="169" t="s">
        <v>612</v>
      </c>
      <c r="AD169" s="7">
        <v>14</v>
      </c>
      <c r="AE169" s="6" t="s">
        <v>262</v>
      </c>
      <c r="AF169" s="7" t="s">
        <v>613</v>
      </c>
      <c r="AG169" s="7">
        <v>1</v>
      </c>
      <c r="AH169" s="6" t="s">
        <v>614</v>
      </c>
      <c r="AI169" s="9">
        <f t="shared" si="58"/>
        <v>14</v>
      </c>
      <c r="AJ169" s="170" t="str">
        <f t="shared" si="59"/>
        <v>14.1</v>
      </c>
      <c r="AW169" s="207">
        <v>3</v>
      </c>
      <c r="AX169" s="14" t="s">
        <v>274</v>
      </c>
      <c r="AY169" s="14" t="str">
        <f t="shared" si="54"/>
        <v>3.2-21</v>
      </c>
      <c r="AZ169" s="14">
        <f t="shared" si="60"/>
        <v>21</v>
      </c>
      <c r="BA169" s="15" t="s">
        <v>1026</v>
      </c>
      <c r="BB169" s="14" t="str">
        <f t="shared" si="55"/>
        <v>3.2-21</v>
      </c>
      <c r="BC169" s="14" t="str">
        <f t="shared" si="56"/>
        <v>3.2</v>
      </c>
      <c r="BD169" s="208">
        <f t="shared" si="57"/>
        <v>3</v>
      </c>
    </row>
    <row r="170" spans="29:56">
      <c r="AC170" s="169" t="s">
        <v>683</v>
      </c>
      <c r="AD170" s="7">
        <v>10</v>
      </c>
      <c r="AE170" s="6" t="s">
        <v>240</v>
      </c>
      <c r="AF170" s="7"/>
      <c r="AG170" s="7">
        <v>15</v>
      </c>
      <c r="AH170" s="6" t="s">
        <v>684</v>
      </c>
      <c r="AI170" s="9">
        <f t="shared" si="58"/>
        <v>10</v>
      </c>
      <c r="AJ170" s="170" t="str">
        <f t="shared" si="59"/>
        <v>10.15</v>
      </c>
      <c r="AW170" s="207">
        <v>3</v>
      </c>
      <c r="AX170" s="14" t="s">
        <v>274</v>
      </c>
      <c r="AY170" s="14" t="str">
        <f t="shared" si="54"/>
        <v>3.2-22</v>
      </c>
      <c r="AZ170" s="14">
        <f t="shared" si="60"/>
        <v>22</v>
      </c>
      <c r="BA170" s="15" t="s">
        <v>1027</v>
      </c>
      <c r="BB170" s="14" t="str">
        <f t="shared" si="55"/>
        <v>3.2-22</v>
      </c>
      <c r="BC170" s="14" t="str">
        <f t="shared" si="56"/>
        <v>3.2</v>
      </c>
      <c r="BD170" s="208">
        <f t="shared" si="57"/>
        <v>3</v>
      </c>
    </row>
    <row r="171" spans="29:56">
      <c r="AC171" s="169" t="s">
        <v>617</v>
      </c>
      <c r="AD171" s="7">
        <v>1</v>
      </c>
      <c r="AE171" s="6" t="s">
        <v>272</v>
      </c>
      <c r="AF171" s="7"/>
      <c r="AG171" s="7">
        <v>10</v>
      </c>
      <c r="AH171" s="6" t="s">
        <v>618</v>
      </c>
      <c r="AI171" s="9">
        <f t="shared" si="58"/>
        <v>1</v>
      </c>
      <c r="AJ171" s="170" t="str">
        <f t="shared" si="59"/>
        <v>1.10</v>
      </c>
      <c r="AW171" s="207">
        <v>3</v>
      </c>
      <c r="AX171" s="14" t="s">
        <v>274</v>
      </c>
      <c r="AY171" s="14" t="str">
        <f t="shared" si="54"/>
        <v>3.2-23</v>
      </c>
      <c r="AZ171" s="14">
        <f t="shared" si="60"/>
        <v>23</v>
      </c>
      <c r="BA171" s="15" t="s">
        <v>1028</v>
      </c>
      <c r="BB171" s="14" t="str">
        <f t="shared" si="55"/>
        <v>3.2-23</v>
      </c>
      <c r="BC171" s="14" t="str">
        <f t="shared" si="56"/>
        <v>3.2</v>
      </c>
      <c r="BD171" s="208">
        <f t="shared" si="57"/>
        <v>3</v>
      </c>
    </row>
    <row r="172" spans="29:56">
      <c r="AC172" s="169" t="s">
        <v>619</v>
      </c>
      <c r="AD172" s="7">
        <v>11</v>
      </c>
      <c r="AE172" s="6" t="s">
        <v>267</v>
      </c>
      <c r="AF172" s="7" t="s">
        <v>620</v>
      </c>
      <c r="AG172" s="7">
        <v>13</v>
      </c>
      <c r="AH172" s="6" t="s">
        <v>621</v>
      </c>
      <c r="AI172" s="9">
        <f t="shared" si="58"/>
        <v>11</v>
      </c>
      <c r="AJ172" s="170" t="str">
        <f t="shared" si="59"/>
        <v>11.13</v>
      </c>
      <c r="AW172" s="207">
        <v>3</v>
      </c>
      <c r="AX172" s="14" t="s">
        <v>274</v>
      </c>
      <c r="AY172" s="14" t="str">
        <f t="shared" si="54"/>
        <v>3.2-24</v>
      </c>
      <c r="AZ172" s="14">
        <f t="shared" si="60"/>
        <v>24</v>
      </c>
      <c r="BA172" s="15" t="s">
        <v>1029</v>
      </c>
      <c r="BB172" s="14" t="str">
        <f t="shared" si="55"/>
        <v>3.2-24</v>
      </c>
      <c r="BC172" s="14" t="str">
        <f t="shared" si="56"/>
        <v>3.2</v>
      </c>
      <c r="BD172" s="208">
        <f t="shared" si="57"/>
        <v>3</v>
      </c>
    </row>
    <row r="173" spans="29:56">
      <c r="AC173" s="169" t="s">
        <v>622</v>
      </c>
      <c r="AD173" s="7">
        <v>3</v>
      </c>
      <c r="AE173" s="6" t="s">
        <v>238</v>
      </c>
      <c r="AF173" s="7"/>
      <c r="AG173" s="7">
        <v>16</v>
      </c>
      <c r="AH173" s="6" t="s">
        <v>623</v>
      </c>
      <c r="AI173" s="9">
        <f t="shared" si="58"/>
        <v>3</v>
      </c>
      <c r="AJ173" s="170" t="str">
        <f t="shared" si="59"/>
        <v>3.16</v>
      </c>
      <c r="AW173" s="207">
        <v>3</v>
      </c>
      <c r="AX173" s="14" t="s">
        <v>274</v>
      </c>
      <c r="AY173" s="14" t="str">
        <f t="shared" si="54"/>
        <v>3.2-25</v>
      </c>
      <c r="AZ173" s="14">
        <f t="shared" si="60"/>
        <v>25</v>
      </c>
      <c r="BA173" s="15" t="s">
        <v>1030</v>
      </c>
      <c r="BB173" s="14" t="str">
        <f t="shared" si="55"/>
        <v>3.2-25</v>
      </c>
      <c r="BC173" s="14" t="str">
        <f t="shared" si="56"/>
        <v>3.2</v>
      </c>
      <c r="BD173" s="208">
        <f t="shared" si="57"/>
        <v>3</v>
      </c>
    </row>
    <row r="174" spans="29:56">
      <c r="AC174" s="169" t="s">
        <v>624</v>
      </c>
      <c r="AD174" s="7">
        <v>1</v>
      </c>
      <c r="AE174" s="6" t="s">
        <v>272</v>
      </c>
      <c r="AF174" s="7"/>
      <c r="AG174" s="7">
        <v>5</v>
      </c>
      <c r="AH174" s="6" t="s">
        <v>625</v>
      </c>
      <c r="AI174" s="9">
        <f t="shared" si="58"/>
        <v>1</v>
      </c>
      <c r="AJ174" s="170" t="str">
        <f t="shared" si="59"/>
        <v>1.5</v>
      </c>
      <c r="AW174" s="207">
        <v>3</v>
      </c>
      <c r="AX174" s="14" t="s">
        <v>274</v>
      </c>
      <c r="AY174" s="14" t="str">
        <f t="shared" si="54"/>
        <v>3.2-26</v>
      </c>
      <c r="AZ174" s="14">
        <f t="shared" si="60"/>
        <v>26</v>
      </c>
      <c r="BA174" s="15" t="s">
        <v>1031</v>
      </c>
      <c r="BB174" s="14" t="str">
        <f t="shared" si="55"/>
        <v>3.2-26</v>
      </c>
      <c r="BC174" s="14" t="str">
        <f t="shared" si="56"/>
        <v>3.2</v>
      </c>
      <c r="BD174" s="208">
        <f t="shared" si="57"/>
        <v>3</v>
      </c>
    </row>
    <row r="175" spans="29:56">
      <c r="AC175" s="169" t="s">
        <v>626</v>
      </c>
      <c r="AD175" s="7">
        <v>7</v>
      </c>
      <c r="AE175" s="6" t="s">
        <v>270</v>
      </c>
      <c r="AF175" s="7"/>
      <c r="AG175" s="7">
        <v>19</v>
      </c>
      <c r="AH175" s="6" t="s">
        <v>627</v>
      </c>
      <c r="AI175" s="9">
        <f t="shared" si="58"/>
        <v>7</v>
      </c>
      <c r="AJ175" s="170" t="str">
        <f t="shared" si="59"/>
        <v>7.19</v>
      </c>
      <c r="AW175" s="207">
        <v>3</v>
      </c>
      <c r="AX175" s="14" t="s">
        <v>274</v>
      </c>
      <c r="AY175" s="14" t="str">
        <f t="shared" si="54"/>
        <v>3.2-27</v>
      </c>
      <c r="AZ175" s="14">
        <f t="shared" si="60"/>
        <v>27</v>
      </c>
      <c r="BA175" s="15" t="s">
        <v>1032</v>
      </c>
      <c r="BB175" s="14" t="str">
        <f t="shared" si="55"/>
        <v>3.2-27</v>
      </c>
      <c r="BC175" s="14" t="str">
        <f t="shared" si="56"/>
        <v>3.2</v>
      </c>
      <c r="BD175" s="208">
        <f t="shared" si="57"/>
        <v>3</v>
      </c>
    </row>
    <row r="176" spans="29:56">
      <c r="AC176" s="169" t="s">
        <v>699</v>
      </c>
      <c r="AD176" s="7">
        <v>10</v>
      </c>
      <c r="AE176" s="6" t="s">
        <v>240</v>
      </c>
      <c r="AF176" s="7"/>
      <c r="AG176" s="7">
        <v>21</v>
      </c>
      <c r="AH176" s="6" t="s">
        <v>700</v>
      </c>
      <c r="AI176" s="9">
        <f t="shared" si="58"/>
        <v>10</v>
      </c>
      <c r="AJ176" s="170" t="str">
        <f t="shared" si="59"/>
        <v>10.21</v>
      </c>
      <c r="AW176" s="207">
        <v>3</v>
      </c>
      <c r="AX176" s="14" t="s">
        <v>274</v>
      </c>
      <c r="AY176" s="14" t="str">
        <f t="shared" si="54"/>
        <v>3.2-28</v>
      </c>
      <c r="AZ176" s="14">
        <f t="shared" si="60"/>
        <v>28</v>
      </c>
      <c r="BA176" s="15" t="s">
        <v>1033</v>
      </c>
      <c r="BB176" s="14" t="str">
        <f t="shared" si="55"/>
        <v>3.2-28</v>
      </c>
      <c r="BC176" s="14" t="str">
        <f t="shared" si="56"/>
        <v>3.2</v>
      </c>
      <c r="BD176" s="208">
        <f t="shared" si="57"/>
        <v>3</v>
      </c>
    </row>
    <row r="177" spans="29:56">
      <c r="AC177" s="169" t="s">
        <v>630</v>
      </c>
      <c r="AD177" s="7">
        <v>2</v>
      </c>
      <c r="AE177" s="6" t="s">
        <v>243</v>
      </c>
      <c r="AF177" s="7" t="s">
        <v>631</v>
      </c>
      <c r="AG177" s="7">
        <v>8</v>
      </c>
      <c r="AH177" s="6" t="s">
        <v>632</v>
      </c>
      <c r="AI177" s="9">
        <f t="shared" si="58"/>
        <v>2</v>
      </c>
      <c r="AJ177" s="170" t="str">
        <f t="shared" si="59"/>
        <v>2.8</v>
      </c>
      <c r="AW177" s="207">
        <v>3</v>
      </c>
      <c r="AX177" s="14" t="s">
        <v>274</v>
      </c>
      <c r="AY177" s="14" t="str">
        <f t="shared" si="54"/>
        <v>3.2-29</v>
      </c>
      <c r="AZ177" s="14">
        <f t="shared" si="60"/>
        <v>29</v>
      </c>
      <c r="BA177" s="15" t="s">
        <v>1034</v>
      </c>
      <c r="BB177" s="14" t="str">
        <f t="shared" si="55"/>
        <v>3.2-29</v>
      </c>
      <c r="BC177" s="14" t="str">
        <f t="shared" si="56"/>
        <v>3.2</v>
      </c>
      <c r="BD177" s="208">
        <f t="shared" si="57"/>
        <v>3</v>
      </c>
    </row>
    <row r="178" spans="29:56">
      <c r="AC178" s="169" t="s">
        <v>633</v>
      </c>
      <c r="AD178" s="7">
        <v>8</v>
      </c>
      <c r="AE178" s="6" t="s">
        <v>286</v>
      </c>
      <c r="AF178" s="7"/>
      <c r="AG178" s="7">
        <v>3</v>
      </c>
      <c r="AH178" s="6" t="s">
        <v>634</v>
      </c>
      <c r="AI178" s="9">
        <f t="shared" si="58"/>
        <v>8</v>
      </c>
      <c r="AJ178" s="170" t="str">
        <f t="shared" si="59"/>
        <v>8.3</v>
      </c>
      <c r="AW178" s="207">
        <v>3</v>
      </c>
      <c r="AX178" s="14" t="s">
        <v>274</v>
      </c>
      <c r="AY178" s="14" t="str">
        <f t="shared" si="54"/>
        <v>3.2-30</v>
      </c>
      <c r="AZ178" s="14">
        <f t="shared" si="60"/>
        <v>30</v>
      </c>
      <c r="BA178" s="15" t="s">
        <v>1035</v>
      </c>
      <c r="BB178" s="14" t="str">
        <f t="shared" si="55"/>
        <v>3.2-30</v>
      </c>
      <c r="BC178" s="14" t="str">
        <f t="shared" si="56"/>
        <v>3.2</v>
      </c>
      <c r="BD178" s="208">
        <f t="shared" si="57"/>
        <v>3</v>
      </c>
    </row>
    <row r="179" spans="29:56">
      <c r="AC179" s="169" t="s">
        <v>635</v>
      </c>
      <c r="AD179" s="7">
        <v>5</v>
      </c>
      <c r="AE179" s="6" t="s">
        <v>248</v>
      </c>
      <c r="AF179" s="7"/>
      <c r="AG179" s="7">
        <v>9</v>
      </c>
      <c r="AH179" s="6" t="s">
        <v>636</v>
      </c>
      <c r="AI179" s="9">
        <f t="shared" si="58"/>
        <v>5</v>
      </c>
      <c r="AJ179" s="170" t="str">
        <f t="shared" si="59"/>
        <v>5.9</v>
      </c>
      <c r="AW179" s="207">
        <v>3</v>
      </c>
      <c r="AX179" s="14" t="s">
        <v>274</v>
      </c>
      <c r="AY179" s="14" t="str">
        <f t="shared" si="54"/>
        <v>3.2-31</v>
      </c>
      <c r="AZ179" s="14">
        <f t="shared" si="60"/>
        <v>31</v>
      </c>
      <c r="BA179" s="15" t="s">
        <v>1036</v>
      </c>
      <c r="BB179" s="14" t="str">
        <f t="shared" si="55"/>
        <v>3.2-31</v>
      </c>
      <c r="BC179" s="14" t="str">
        <f t="shared" si="56"/>
        <v>3.2</v>
      </c>
      <c r="BD179" s="208">
        <f t="shared" si="57"/>
        <v>3</v>
      </c>
    </row>
    <row r="180" spans="29:56">
      <c r="AC180" s="169" t="s">
        <v>637</v>
      </c>
      <c r="AD180" s="7">
        <v>5</v>
      </c>
      <c r="AE180" s="6" t="s">
        <v>248</v>
      </c>
      <c r="AF180" s="7"/>
      <c r="AG180" s="7">
        <v>10</v>
      </c>
      <c r="AH180" s="6" t="s">
        <v>638</v>
      </c>
      <c r="AI180" s="9">
        <f t="shared" si="58"/>
        <v>5</v>
      </c>
      <c r="AJ180" s="170" t="str">
        <f t="shared" si="59"/>
        <v>5.10</v>
      </c>
      <c r="AW180" s="207">
        <v>3</v>
      </c>
      <c r="AX180" s="14" t="s">
        <v>274</v>
      </c>
      <c r="AY180" s="14" t="str">
        <f t="shared" si="54"/>
        <v>3.2-32</v>
      </c>
      <c r="AZ180" s="14">
        <f t="shared" si="60"/>
        <v>32</v>
      </c>
      <c r="BA180" s="15" t="s">
        <v>1037</v>
      </c>
      <c r="BB180" s="14" t="str">
        <f t="shared" si="55"/>
        <v>3.2-32</v>
      </c>
      <c r="BC180" s="14" t="str">
        <f t="shared" si="56"/>
        <v>3.2</v>
      </c>
      <c r="BD180" s="208">
        <f t="shared" si="57"/>
        <v>3</v>
      </c>
    </row>
    <row r="181" spans="29:56">
      <c r="AC181" s="169" t="s">
        <v>639</v>
      </c>
      <c r="AD181" s="7">
        <v>3</v>
      </c>
      <c r="AE181" s="6" t="s">
        <v>238</v>
      </c>
      <c r="AF181" s="7"/>
      <c r="AG181" s="7">
        <v>20</v>
      </c>
      <c r="AH181" s="6" t="s">
        <v>640</v>
      </c>
      <c r="AI181" s="9">
        <f t="shared" si="58"/>
        <v>3</v>
      </c>
      <c r="AJ181" s="170" t="str">
        <f t="shared" si="59"/>
        <v>3.20</v>
      </c>
      <c r="AW181" s="207">
        <v>3</v>
      </c>
      <c r="AX181" s="14" t="s">
        <v>274</v>
      </c>
      <c r="AY181" s="14" t="str">
        <f t="shared" si="54"/>
        <v>3.2-33</v>
      </c>
      <c r="AZ181" s="14">
        <f t="shared" si="60"/>
        <v>33</v>
      </c>
      <c r="BA181" s="15" t="s">
        <v>1038</v>
      </c>
      <c r="BB181" s="14" t="str">
        <f t="shared" si="55"/>
        <v>3.2-33</v>
      </c>
      <c r="BC181" s="14" t="str">
        <f t="shared" si="56"/>
        <v>3.2</v>
      </c>
      <c r="BD181" s="208">
        <f t="shared" si="57"/>
        <v>3</v>
      </c>
    </row>
    <row r="182" spans="29:56">
      <c r="AC182" s="169" t="s">
        <v>641</v>
      </c>
      <c r="AD182" s="7">
        <v>8</v>
      </c>
      <c r="AE182" s="6" t="s">
        <v>286</v>
      </c>
      <c r="AF182" s="7"/>
      <c r="AG182" s="7">
        <v>1</v>
      </c>
      <c r="AH182" s="6" t="s">
        <v>642</v>
      </c>
      <c r="AI182" s="9">
        <f t="shared" si="58"/>
        <v>8</v>
      </c>
      <c r="AJ182" s="170" t="str">
        <f t="shared" si="59"/>
        <v>8.1</v>
      </c>
      <c r="AW182" s="207">
        <v>3</v>
      </c>
      <c r="AX182" s="14" t="s">
        <v>274</v>
      </c>
      <c r="AY182" s="14" t="str">
        <f t="shared" si="54"/>
        <v>3.2-34</v>
      </c>
      <c r="AZ182" s="14">
        <f t="shared" si="60"/>
        <v>34</v>
      </c>
      <c r="BA182" s="15" t="s">
        <v>1039</v>
      </c>
      <c r="BB182" s="14" t="str">
        <f t="shared" si="55"/>
        <v>3.2-34</v>
      </c>
      <c r="BC182" s="14" t="str">
        <f t="shared" si="56"/>
        <v>3.2</v>
      </c>
      <c r="BD182" s="208">
        <f t="shared" si="57"/>
        <v>3</v>
      </c>
    </row>
    <row r="183" spans="29:56">
      <c r="AC183" s="169" t="s">
        <v>643</v>
      </c>
      <c r="AD183" s="7">
        <v>12</v>
      </c>
      <c r="AE183" s="6" t="s">
        <v>265</v>
      </c>
      <c r="AF183" s="7"/>
      <c r="AG183" s="7">
        <v>12</v>
      </c>
      <c r="AH183" s="6" t="s">
        <v>644</v>
      </c>
      <c r="AI183" s="9">
        <f t="shared" si="58"/>
        <v>12</v>
      </c>
      <c r="AJ183" s="170" t="str">
        <f t="shared" si="59"/>
        <v>12.12</v>
      </c>
      <c r="AW183" s="207">
        <v>3</v>
      </c>
      <c r="AX183" s="14" t="s">
        <v>274</v>
      </c>
      <c r="AY183" s="14" t="str">
        <f t="shared" si="54"/>
        <v>3.2-35</v>
      </c>
      <c r="AZ183" s="14">
        <f t="shared" si="60"/>
        <v>35</v>
      </c>
      <c r="BA183" s="15" t="s">
        <v>1040</v>
      </c>
      <c r="BB183" s="14" t="str">
        <f t="shared" si="55"/>
        <v>3.2-35</v>
      </c>
      <c r="BC183" s="14" t="str">
        <f t="shared" si="56"/>
        <v>3.2</v>
      </c>
      <c r="BD183" s="208">
        <f t="shared" si="57"/>
        <v>3</v>
      </c>
    </row>
    <row r="184" spans="29:56">
      <c r="AC184" s="169" t="s">
        <v>645</v>
      </c>
      <c r="AD184" s="7">
        <v>7</v>
      </c>
      <c r="AE184" s="6" t="s">
        <v>270</v>
      </c>
      <c r="AF184" s="7"/>
      <c r="AG184" s="7">
        <v>28</v>
      </c>
      <c r="AH184" s="6" t="s">
        <v>646</v>
      </c>
      <c r="AI184" s="9">
        <f t="shared" si="58"/>
        <v>7</v>
      </c>
      <c r="AJ184" s="170" t="str">
        <f t="shared" si="59"/>
        <v>7.28</v>
      </c>
      <c r="AW184" s="207">
        <v>3</v>
      </c>
      <c r="AX184" s="14" t="s">
        <v>284</v>
      </c>
      <c r="AY184" s="14" t="str">
        <f t="shared" si="54"/>
        <v>3.3-1</v>
      </c>
      <c r="AZ184" s="14">
        <f t="shared" si="60"/>
        <v>1</v>
      </c>
      <c r="BA184" s="15" t="s">
        <v>1041</v>
      </c>
      <c r="BB184" s="14" t="str">
        <f t="shared" si="55"/>
        <v>3.3-1</v>
      </c>
      <c r="BC184" s="14" t="str">
        <f t="shared" si="56"/>
        <v>3.3</v>
      </c>
      <c r="BD184" s="208">
        <f t="shared" si="57"/>
        <v>3</v>
      </c>
    </row>
    <row r="185" spans="29:56">
      <c r="AC185" s="169" t="s">
        <v>647</v>
      </c>
      <c r="AD185" s="7">
        <v>6</v>
      </c>
      <c r="AE185" s="6" t="s">
        <v>253</v>
      </c>
      <c r="AF185" s="7"/>
      <c r="AG185" s="7">
        <v>7</v>
      </c>
      <c r="AH185" s="6" t="s">
        <v>648</v>
      </c>
      <c r="AI185" s="9">
        <f t="shared" si="58"/>
        <v>6</v>
      </c>
      <c r="AJ185" s="170" t="str">
        <f t="shared" si="59"/>
        <v>6.7</v>
      </c>
      <c r="AW185" s="207">
        <v>3</v>
      </c>
      <c r="AX185" s="14" t="s">
        <v>284</v>
      </c>
      <c r="AY185" s="14" t="str">
        <f t="shared" si="54"/>
        <v>3.3-2</v>
      </c>
      <c r="AZ185" s="14">
        <f t="shared" si="60"/>
        <v>2</v>
      </c>
      <c r="BA185" s="15" t="s">
        <v>1042</v>
      </c>
      <c r="BB185" s="14" t="str">
        <f t="shared" si="55"/>
        <v>3.3-2</v>
      </c>
      <c r="BC185" s="14" t="str">
        <f t="shared" si="56"/>
        <v>3.3</v>
      </c>
      <c r="BD185" s="208">
        <f t="shared" si="57"/>
        <v>3</v>
      </c>
    </row>
    <row r="186" spans="29:56">
      <c r="AC186" s="169" t="s">
        <v>649</v>
      </c>
      <c r="AD186" s="7">
        <v>1</v>
      </c>
      <c r="AE186" s="6" t="s">
        <v>272</v>
      </c>
      <c r="AF186" s="7"/>
      <c r="AG186" s="7">
        <v>6</v>
      </c>
      <c r="AH186" s="6" t="s">
        <v>650</v>
      </c>
      <c r="AI186" s="9">
        <f t="shared" si="58"/>
        <v>1</v>
      </c>
      <c r="AJ186" s="170" t="str">
        <f t="shared" si="59"/>
        <v>1.6</v>
      </c>
      <c r="AW186" s="207">
        <v>3</v>
      </c>
      <c r="AX186" s="14" t="s">
        <v>284</v>
      </c>
      <c r="AY186" s="14" t="str">
        <f t="shared" si="54"/>
        <v>3.3-3</v>
      </c>
      <c r="AZ186" s="14">
        <f t="shared" si="60"/>
        <v>3</v>
      </c>
      <c r="BA186" s="15" t="s">
        <v>1043</v>
      </c>
      <c r="BB186" s="14" t="str">
        <f t="shared" si="55"/>
        <v>3.3-3</v>
      </c>
      <c r="BC186" s="14" t="str">
        <f t="shared" si="56"/>
        <v>3.3</v>
      </c>
      <c r="BD186" s="208">
        <f t="shared" si="57"/>
        <v>3</v>
      </c>
    </row>
    <row r="187" spans="29:56">
      <c r="AC187" s="169" t="s">
        <v>651</v>
      </c>
      <c r="AD187" s="7">
        <v>11</v>
      </c>
      <c r="AE187" s="6" t="s">
        <v>267</v>
      </c>
      <c r="AF187" s="7" t="s">
        <v>652</v>
      </c>
      <c r="AG187" s="7">
        <v>14</v>
      </c>
      <c r="AH187" s="6" t="s">
        <v>653</v>
      </c>
      <c r="AI187" s="9">
        <f t="shared" si="58"/>
        <v>11</v>
      </c>
      <c r="AJ187" s="170" t="str">
        <f t="shared" si="59"/>
        <v>11.14</v>
      </c>
      <c r="AW187" s="207">
        <v>3</v>
      </c>
      <c r="AX187" s="14" t="s">
        <v>284</v>
      </c>
      <c r="AY187" s="14" t="str">
        <f t="shared" si="54"/>
        <v>3.3-4</v>
      </c>
      <c r="AZ187" s="14">
        <f t="shared" si="60"/>
        <v>4</v>
      </c>
      <c r="BA187" s="15" t="s">
        <v>1044</v>
      </c>
      <c r="BB187" s="14" t="str">
        <f t="shared" si="55"/>
        <v>3.3-4</v>
      </c>
      <c r="BC187" s="14" t="str">
        <f t="shared" si="56"/>
        <v>3.3</v>
      </c>
      <c r="BD187" s="208">
        <f t="shared" si="57"/>
        <v>3</v>
      </c>
    </row>
    <row r="188" spans="29:56">
      <c r="AC188" s="169" t="s">
        <v>654</v>
      </c>
      <c r="AD188" s="7">
        <v>8</v>
      </c>
      <c r="AE188" s="6" t="s">
        <v>286</v>
      </c>
      <c r="AF188" s="7"/>
      <c r="AG188" s="7">
        <v>4</v>
      </c>
      <c r="AH188" s="6" t="s">
        <v>655</v>
      </c>
      <c r="AI188" s="9">
        <f t="shared" si="58"/>
        <v>8</v>
      </c>
      <c r="AJ188" s="170" t="str">
        <f t="shared" si="59"/>
        <v>8.4</v>
      </c>
      <c r="AW188" s="207">
        <v>3</v>
      </c>
      <c r="AX188" s="14" t="s">
        <v>284</v>
      </c>
      <c r="AY188" s="14" t="str">
        <f t="shared" si="54"/>
        <v>3.3-5</v>
      </c>
      <c r="AZ188" s="14">
        <f t="shared" si="60"/>
        <v>5</v>
      </c>
      <c r="BA188" s="15" t="s">
        <v>1045</v>
      </c>
      <c r="BB188" s="14" t="str">
        <f t="shared" si="55"/>
        <v>3.3-5</v>
      </c>
      <c r="BC188" s="14" t="str">
        <f t="shared" si="56"/>
        <v>3.3</v>
      </c>
      <c r="BD188" s="208">
        <f t="shared" si="57"/>
        <v>3</v>
      </c>
    </row>
    <row r="189" spans="29:56">
      <c r="AC189" s="169" t="s">
        <v>656</v>
      </c>
      <c r="AD189" s="7">
        <v>2</v>
      </c>
      <c r="AE189" s="6" t="s">
        <v>243</v>
      </c>
      <c r="AF189" s="7"/>
      <c r="AG189" s="7">
        <v>9</v>
      </c>
      <c r="AH189" s="6" t="s">
        <v>657</v>
      </c>
      <c r="AI189" s="9">
        <f t="shared" si="58"/>
        <v>2</v>
      </c>
      <c r="AJ189" s="170" t="str">
        <f t="shared" si="59"/>
        <v>2.9</v>
      </c>
      <c r="AW189" s="207">
        <v>3</v>
      </c>
      <c r="AX189" s="14" t="s">
        <v>284</v>
      </c>
      <c r="AY189" s="14" t="str">
        <f t="shared" si="54"/>
        <v>3.3-6</v>
      </c>
      <c r="AZ189" s="14">
        <f t="shared" si="60"/>
        <v>6</v>
      </c>
      <c r="BA189" s="15" t="s">
        <v>1046</v>
      </c>
      <c r="BB189" s="14" t="str">
        <f t="shared" si="55"/>
        <v>3.3-6</v>
      </c>
      <c r="BC189" s="14" t="str">
        <f t="shared" si="56"/>
        <v>3.3</v>
      </c>
      <c r="BD189" s="208">
        <f t="shared" si="57"/>
        <v>3</v>
      </c>
    </row>
    <row r="190" spans="29:56">
      <c r="AC190" s="169" t="s">
        <v>658</v>
      </c>
      <c r="AD190" s="7">
        <v>8</v>
      </c>
      <c r="AE190" s="6" t="s">
        <v>286</v>
      </c>
      <c r="AF190" s="7"/>
      <c r="AG190" s="7">
        <v>5</v>
      </c>
      <c r="AH190" s="6" t="s">
        <v>659</v>
      </c>
      <c r="AI190" s="9">
        <f t="shared" si="58"/>
        <v>8</v>
      </c>
      <c r="AJ190" s="170" t="str">
        <f t="shared" si="59"/>
        <v>8.5</v>
      </c>
      <c r="AW190" s="207">
        <v>3</v>
      </c>
      <c r="AX190" s="14" t="s">
        <v>284</v>
      </c>
      <c r="AY190" s="14" t="str">
        <f t="shared" si="54"/>
        <v>3.3-7</v>
      </c>
      <c r="AZ190" s="14">
        <f t="shared" si="60"/>
        <v>7</v>
      </c>
      <c r="BA190" s="15" t="s">
        <v>1047</v>
      </c>
      <c r="BB190" s="14" t="str">
        <f t="shared" si="55"/>
        <v>3.3-7</v>
      </c>
      <c r="BC190" s="14" t="str">
        <f t="shared" si="56"/>
        <v>3.3</v>
      </c>
      <c r="BD190" s="208">
        <f t="shared" si="57"/>
        <v>3</v>
      </c>
    </row>
    <row r="191" spans="29:56">
      <c r="AC191" s="169" t="s">
        <v>660</v>
      </c>
      <c r="AD191" s="7">
        <v>7</v>
      </c>
      <c r="AE191" s="6" t="s">
        <v>270</v>
      </c>
      <c r="AF191" s="7"/>
      <c r="AG191" s="7">
        <v>20</v>
      </c>
      <c r="AH191" s="6" t="s">
        <v>661</v>
      </c>
      <c r="AI191" s="9">
        <f t="shared" si="58"/>
        <v>7</v>
      </c>
      <c r="AJ191" s="170" t="str">
        <f t="shared" si="59"/>
        <v>7.20</v>
      </c>
      <c r="AW191" s="207">
        <v>3</v>
      </c>
      <c r="AX191" s="14" t="s">
        <v>284</v>
      </c>
      <c r="AY191" s="14" t="str">
        <f t="shared" si="54"/>
        <v>3.3-8</v>
      </c>
      <c r="AZ191" s="14">
        <f t="shared" si="60"/>
        <v>8</v>
      </c>
      <c r="BA191" s="15" t="s">
        <v>1048</v>
      </c>
      <c r="BB191" s="14" t="str">
        <f t="shared" si="55"/>
        <v>3.3-8</v>
      </c>
      <c r="BC191" s="14" t="str">
        <f t="shared" si="56"/>
        <v>3.3</v>
      </c>
      <c r="BD191" s="208">
        <f t="shared" si="57"/>
        <v>3</v>
      </c>
    </row>
    <row r="192" spans="29:56">
      <c r="AC192" s="169" t="s">
        <v>662</v>
      </c>
      <c r="AD192" s="7">
        <v>2</v>
      </c>
      <c r="AE192" s="6" t="s">
        <v>243</v>
      </c>
      <c r="AF192" s="7" t="s">
        <v>300</v>
      </c>
      <c r="AG192" s="7">
        <v>1</v>
      </c>
      <c r="AH192" s="6" t="s">
        <v>663</v>
      </c>
      <c r="AI192" s="9">
        <f t="shared" si="58"/>
        <v>2</v>
      </c>
      <c r="AJ192" s="170" t="str">
        <f t="shared" si="59"/>
        <v>2.1</v>
      </c>
      <c r="AW192" s="207">
        <v>3</v>
      </c>
      <c r="AX192" s="14" t="s">
        <v>284</v>
      </c>
      <c r="AY192" s="14" t="str">
        <f t="shared" si="54"/>
        <v>3.3-9</v>
      </c>
      <c r="AZ192" s="14">
        <f t="shared" si="60"/>
        <v>9</v>
      </c>
      <c r="BA192" s="15" t="s">
        <v>1049</v>
      </c>
      <c r="BB192" s="14" t="str">
        <f t="shared" si="55"/>
        <v>3.3-9</v>
      </c>
      <c r="BC192" s="14" t="str">
        <f t="shared" si="56"/>
        <v>3.3</v>
      </c>
      <c r="BD192" s="208">
        <f t="shared" si="57"/>
        <v>3</v>
      </c>
    </row>
    <row r="193" spans="29:56">
      <c r="AC193" s="169" t="s">
        <v>664</v>
      </c>
      <c r="AD193" s="7">
        <v>7</v>
      </c>
      <c r="AE193" s="6" t="s">
        <v>270</v>
      </c>
      <c r="AF193" s="7"/>
      <c r="AG193" s="7">
        <v>21</v>
      </c>
      <c r="AH193" s="6" t="s">
        <v>665</v>
      </c>
      <c r="AI193" s="9">
        <f t="shared" si="58"/>
        <v>7</v>
      </c>
      <c r="AJ193" s="170" t="str">
        <f t="shared" si="59"/>
        <v>7.21</v>
      </c>
      <c r="AW193" s="207">
        <v>3</v>
      </c>
      <c r="AX193" s="14" t="s">
        <v>284</v>
      </c>
      <c r="AY193" s="14" t="str">
        <f t="shared" si="54"/>
        <v>3.3-10</v>
      </c>
      <c r="AZ193" s="14">
        <f t="shared" si="60"/>
        <v>10</v>
      </c>
      <c r="BA193" s="15" t="s">
        <v>1050</v>
      </c>
      <c r="BB193" s="14" t="str">
        <f t="shared" si="55"/>
        <v>3.3-10</v>
      </c>
      <c r="BC193" s="14" t="str">
        <f t="shared" si="56"/>
        <v>3.3</v>
      </c>
      <c r="BD193" s="208">
        <f t="shared" si="57"/>
        <v>3</v>
      </c>
    </row>
    <row r="194" spans="29:56">
      <c r="AC194" s="169" t="s">
        <v>666</v>
      </c>
      <c r="AD194" s="7">
        <v>4</v>
      </c>
      <c r="AE194" s="6" t="s">
        <v>279</v>
      </c>
      <c r="AF194" s="7"/>
      <c r="AG194" s="7">
        <v>14</v>
      </c>
      <c r="AH194" s="6" t="s">
        <v>667</v>
      </c>
      <c r="AI194" s="9">
        <f t="shared" si="58"/>
        <v>4</v>
      </c>
      <c r="AJ194" s="170" t="str">
        <f t="shared" si="59"/>
        <v>4.14</v>
      </c>
      <c r="AW194" s="207">
        <v>3</v>
      </c>
      <c r="AX194" s="14" t="s">
        <v>284</v>
      </c>
      <c r="AY194" s="14" t="str">
        <f t="shared" ref="AY194:AY257" si="61">IF(BA194="","",CONCATENATE(AX194,"-",AZ194))</f>
        <v>3.3-11</v>
      </c>
      <c r="AZ194" s="14">
        <f t="shared" si="60"/>
        <v>11</v>
      </c>
      <c r="BA194" s="15" t="s">
        <v>1051</v>
      </c>
      <c r="BB194" s="14" t="str">
        <f t="shared" ref="BB194:BB257" si="62">+IF(AY194="","",AY194)</f>
        <v>3.3-11</v>
      </c>
      <c r="BC194" s="14" t="str">
        <f t="shared" ref="BC194:BC257" si="63">+IF(AX194="","",AX194)</f>
        <v>3.3</v>
      </c>
      <c r="BD194" s="208">
        <f t="shared" ref="BD194:BD257" si="64">+IF(AW194="","",AW194)</f>
        <v>3</v>
      </c>
    </row>
    <row r="195" spans="29:56">
      <c r="AC195" s="169" t="s">
        <v>668</v>
      </c>
      <c r="AD195" s="7">
        <v>3</v>
      </c>
      <c r="AE195" s="6" t="s">
        <v>238</v>
      </c>
      <c r="AF195" s="7"/>
      <c r="AG195" s="7">
        <v>17</v>
      </c>
      <c r="AH195" s="6" t="s">
        <v>669</v>
      </c>
      <c r="AI195" s="9">
        <f t="shared" si="58"/>
        <v>3</v>
      </c>
      <c r="AJ195" s="170" t="str">
        <f t="shared" si="59"/>
        <v>3.17</v>
      </c>
      <c r="AW195" s="207">
        <v>3</v>
      </c>
      <c r="AX195" s="14" t="s">
        <v>284</v>
      </c>
      <c r="AY195" s="14" t="str">
        <f t="shared" si="61"/>
        <v>3.3-12</v>
      </c>
      <c r="AZ195" s="14">
        <f t="shared" si="60"/>
        <v>12</v>
      </c>
      <c r="BA195" s="15" t="s">
        <v>1052</v>
      </c>
      <c r="BB195" s="14" t="str">
        <f t="shared" si="62"/>
        <v>3.3-12</v>
      </c>
      <c r="BC195" s="14" t="str">
        <f t="shared" si="63"/>
        <v>3.3</v>
      </c>
      <c r="BD195" s="208">
        <f t="shared" si="64"/>
        <v>3</v>
      </c>
    </row>
    <row r="196" spans="29:56">
      <c r="AC196" s="169" t="s">
        <v>772</v>
      </c>
      <c r="AD196" s="7">
        <v>10</v>
      </c>
      <c r="AE196" s="6" t="s">
        <v>240</v>
      </c>
      <c r="AF196" s="7"/>
      <c r="AG196" s="7">
        <v>9</v>
      </c>
      <c r="AH196" s="6" t="s">
        <v>773</v>
      </c>
      <c r="AI196" s="9">
        <f t="shared" si="58"/>
        <v>10</v>
      </c>
      <c r="AJ196" s="170" t="str">
        <f t="shared" si="59"/>
        <v>10.9</v>
      </c>
      <c r="AW196" s="207">
        <v>3</v>
      </c>
      <c r="AX196" s="14" t="s">
        <v>284</v>
      </c>
      <c r="AY196" s="14" t="str">
        <f t="shared" si="61"/>
        <v>3.3-13</v>
      </c>
      <c r="AZ196" s="14">
        <f t="shared" si="60"/>
        <v>13</v>
      </c>
      <c r="BA196" s="15" t="s">
        <v>1053</v>
      </c>
      <c r="BB196" s="14" t="str">
        <f t="shared" si="62"/>
        <v>3.3-13</v>
      </c>
      <c r="BC196" s="14" t="str">
        <f t="shared" si="63"/>
        <v>3.3</v>
      </c>
      <c r="BD196" s="208">
        <f t="shared" si="64"/>
        <v>3</v>
      </c>
    </row>
    <row r="197" spans="29:56">
      <c r="AC197" s="169" t="s">
        <v>672</v>
      </c>
      <c r="AD197" s="7">
        <v>8</v>
      </c>
      <c r="AE197" s="6" t="s">
        <v>286</v>
      </c>
      <c r="AF197" s="7"/>
      <c r="AG197" s="7">
        <v>6</v>
      </c>
      <c r="AH197" s="6" t="s">
        <v>673</v>
      </c>
      <c r="AI197" s="9">
        <f t="shared" si="58"/>
        <v>8</v>
      </c>
      <c r="AJ197" s="170" t="str">
        <f t="shared" si="59"/>
        <v>8.6</v>
      </c>
      <c r="AW197" s="207">
        <v>3</v>
      </c>
      <c r="AX197" s="14" t="s">
        <v>284</v>
      </c>
      <c r="AY197" s="14" t="str">
        <f t="shared" si="61"/>
        <v>3.3-14</v>
      </c>
      <c r="AZ197" s="14">
        <f t="shared" si="60"/>
        <v>14</v>
      </c>
      <c r="BA197" s="15" t="s">
        <v>1054</v>
      </c>
      <c r="BB197" s="14" t="str">
        <f t="shared" si="62"/>
        <v>3.3-14</v>
      </c>
      <c r="BC197" s="14" t="str">
        <f t="shared" si="63"/>
        <v>3.3</v>
      </c>
      <c r="BD197" s="208">
        <f t="shared" si="64"/>
        <v>3</v>
      </c>
    </row>
    <row r="198" spans="29:56">
      <c r="AC198" s="169" t="s">
        <v>309</v>
      </c>
      <c r="AD198" s="7">
        <v>13</v>
      </c>
      <c r="AE198" s="6" t="s">
        <v>245</v>
      </c>
      <c r="AF198" s="7"/>
      <c r="AG198" s="7">
        <v>2</v>
      </c>
      <c r="AH198" s="6" t="s">
        <v>310</v>
      </c>
      <c r="AI198" s="9">
        <f t="shared" si="58"/>
        <v>13</v>
      </c>
      <c r="AJ198" s="170" t="str">
        <f t="shared" si="59"/>
        <v>13.2</v>
      </c>
      <c r="AW198" s="207">
        <v>3</v>
      </c>
      <c r="AX198" s="14" t="s">
        <v>284</v>
      </c>
      <c r="AY198" s="14" t="str">
        <f t="shared" si="61"/>
        <v>3.3-15</v>
      </c>
      <c r="AZ198" s="14">
        <f t="shared" si="60"/>
        <v>15</v>
      </c>
      <c r="BA198" s="15" t="s">
        <v>1055</v>
      </c>
      <c r="BB198" s="14" t="str">
        <f t="shared" si="62"/>
        <v>3.3-15</v>
      </c>
      <c r="BC198" s="14" t="str">
        <f t="shared" si="63"/>
        <v>3.3</v>
      </c>
      <c r="BD198" s="208">
        <f t="shared" si="64"/>
        <v>3</v>
      </c>
    </row>
    <row r="199" spans="29:56">
      <c r="AC199" s="169" t="s">
        <v>677</v>
      </c>
      <c r="AD199" s="7">
        <v>8</v>
      </c>
      <c r="AE199" s="6" t="s">
        <v>286</v>
      </c>
      <c r="AF199" s="7"/>
      <c r="AG199" s="7">
        <v>7</v>
      </c>
      <c r="AH199" s="6" t="s">
        <v>678</v>
      </c>
      <c r="AI199" s="9">
        <f t="shared" si="58"/>
        <v>8</v>
      </c>
      <c r="AJ199" s="170" t="str">
        <f t="shared" si="59"/>
        <v>8.7</v>
      </c>
      <c r="AW199" s="207">
        <v>3</v>
      </c>
      <c r="AX199" s="14" t="s">
        <v>284</v>
      </c>
      <c r="AY199" s="14" t="str">
        <f t="shared" si="61"/>
        <v>3.3-16</v>
      </c>
      <c r="AZ199" s="14">
        <f t="shared" si="60"/>
        <v>16</v>
      </c>
      <c r="BA199" s="15" t="s">
        <v>1056</v>
      </c>
      <c r="BB199" s="14" t="str">
        <f t="shared" si="62"/>
        <v>3.3-16</v>
      </c>
      <c r="BC199" s="14" t="str">
        <f t="shared" si="63"/>
        <v>3.3</v>
      </c>
      <c r="BD199" s="208">
        <f t="shared" si="64"/>
        <v>3</v>
      </c>
    </row>
    <row r="200" spans="29:56">
      <c r="AC200" s="169" t="s">
        <v>679</v>
      </c>
      <c r="AD200" s="7">
        <v>2</v>
      </c>
      <c r="AE200" s="6" t="s">
        <v>243</v>
      </c>
      <c r="AF200" s="7"/>
      <c r="AG200" s="7">
        <v>18</v>
      </c>
      <c r="AH200" s="6" t="s">
        <v>680</v>
      </c>
      <c r="AI200" s="9">
        <f t="shared" si="58"/>
        <v>2</v>
      </c>
      <c r="AJ200" s="170" t="str">
        <f t="shared" si="59"/>
        <v>2.18</v>
      </c>
      <c r="AW200" s="207">
        <v>3</v>
      </c>
      <c r="AX200" s="14" t="s">
        <v>284</v>
      </c>
      <c r="AY200" s="14" t="str">
        <f t="shared" si="61"/>
        <v>3.3-17</v>
      </c>
      <c r="AZ200" s="14">
        <f t="shared" si="60"/>
        <v>17</v>
      </c>
      <c r="BA200" s="15" t="s">
        <v>1057</v>
      </c>
      <c r="BB200" s="14" t="str">
        <f t="shared" si="62"/>
        <v>3.3-17</v>
      </c>
      <c r="BC200" s="14" t="str">
        <f t="shared" si="63"/>
        <v>3.3</v>
      </c>
      <c r="BD200" s="208">
        <f t="shared" si="64"/>
        <v>3</v>
      </c>
    </row>
    <row r="201" spans="29:56">
      <c r="AC201" s="169" t="s">
        <v>681</v>
      </c>
      <c r="AD201" s="7">
        <v>5</v>
      </c>
      <c r="AE201" s="6" t="s">
        <v>248</v>
      </c>
      <c r="AF201" s="7"/>
      <c r="AG201" s="7">
        <v>5</v>
      </c>
      <c r="AH201" s="6" t="s">
        <v>682</v>
      </c>
      <c r="AI201" s="9">
        <f t="shared" si="58"/>
        <v>5</v>
      </c>
      <c r="AJ201" s="170" t="str">
        <f t="shared" si="59"/>
        <v>5.5</v>
      </c>
      <c r="AW201" s="207">
        <v>3</v>
      </c>
      <c r="AX201" s="14" t="s">
        <v>284</v>
      </c>
      <c r="AY201" s="14" t="str">
        <f t="shared" si="61"/>
        <v>3.3-18</v>
      </c>
      <c r="AZ201" s="14">
        <f t="shared" si="60"/>
        <v>18</v>
      </c>
      <c r="BA201" s="15" t="s">
        <v>1058</v>
      </c>
      <c r="BB201" s="14" t="str">
        <f t="shared" si="62"/>
        <v>3.3-18</v>
      </c>
      <c r="BC201" s="14" t="str">
        <f t="shared" si="63"/>
        <v>3.3</v>
      </c>
      <c r="BD201" s="208">
        <f t="shared" si="64"/>
        <v>3</v>
      </c>
    </row>
    <row r="202" spans="29:56">
      <c r="AC202" s="169" t="s">
        <v>333</v>
      </c>
      <c r="AD202" s="7">
        <v>13</v>
      </c>
      <c r="AE202" s="6" t="s">
        <v>245</v>
      </c>
      <c r="AF202" s="7"/>
      <c r="AG202" s="7">
        <v>3</v>
      </c>
      <c r="AH202" s="6" t="s">
        <v>334</v>
      </c>
      <c r="AI202" s="9">
        <f t="shared" si="58"/>
        <v>13</v>
      </c>
      <c r="AJ202" s="170" t="str">
        <f t="shared" si="59"/>
        <v>13.3</v>
      </c>
      <c r="AW202" s="207">
        <v>3</v>
      </c>
      <c r="AX202" s="14" t="s">
        <v>284</v>
      </c>
      <c r="AY202" s="14" t="str">
        <f t="shared" si="61"/>
        <v>3.3-19</v>
      </c>
      <c r="AZ202" s="14">
        <f t="shared" si="60"/>
        <v>19</v>
      </c>
      <c r="BA202" s="15" t="s">
        <v>1059</v>
      </c>
      <c r="BB202" s="14" t="str">
        <f t="shared" si="62"/>
        <v>3.3-19</v>
      </c>
      <c r="BC202" s="14" t="str">
        <f t="shared" si="63"/>
        <v>3.3</v>
      </c>
      <c r="BD202" s="208">
        <f t="shared" si="64"/>
        <v>3</v>
      </c>
    </row>
    <row r="203" spans="29:56">
      <c r="AC203" s="169" t="s">
        <v>685</v>
      </c>
      <c r="AD203" s="7">
        <v>8</v>
      </c>
      <c r="AE203" s="6" t="s">
        <v>286</v>
      </c>
      <c r="AF203" s="7"/>
      <c r="AG203" s="7">
        <v>8</v>
      </c>
      <c r="AH203" s="6" t="s">
        <v>686</v>
      </c>
      <c r="AI203" s="9">
        <f t="shared" si="58"/>
        <v>8</v>
      </c>
      <c r="AJ203" s="170" t="str">
        <f t="shared" si="59"/>
        <v>8.8</v>
      </c>
      <c r="AW203" s="207">
        <v>3</v>
      </c>
      <c r="AX203" s="14" t="s">
        <v>284</v>
      </c>
      <c r="AY203" s="14" t="str">
        <f t="shared" si="61"/>
        <v>3.3-20</v>
      </c>
      <c r="AZ203" s="14">
        <f t="shared" si="60"/>
        <v>20</v>
      </c>
      <c r="BA203" s="15" t="s">
        <v>1060</v>
      </c>
      <c r="BB203" s="14" t="str">
        <f t="shared" si="62"/>
        <v>3.3-20</v>
      </c>
      <c r="BC203" s="14" t="str">
        <f t="shared" si="63"/>
        <v>3.3</v>
      </c>
      <c r="BD203" s="208">
        <f t="shared" si="64"/>
        <v>3</v>
      </c>
    </row>
    <row r="204" spans="29:56">
      <c r="AC204" s="169" t="s">
        <v>687</v>
      </c>
      <c r="AD204" s="7">
        <v>9</v>
      </c>
      <c r="AE204" s="6" t="s">
        <v>260</v>
      </c>
      <c r="AF204" s="7"/>
      <c r="AG204" s="7">
        <v>13</v>
      </c>
      <c r="AH204" s="6" t="s">
        <v>688</v>
      </c>
      <c r="AI204" s="9">
        <f t="shared" si="58"/>
        <v>9</v>
      </c>
      <c r="AJ204" s="170" t="str">
        <f t="shared" si="59"/>
        <v>9.13</v>
      </c>
      <c r="AW204" s="207">
        <v>3</v>
      </c>
      <c r="AX204" s="14" t="s">
        <v>284</v>
      </c>
      <c r="AY204" s="14" t="str">
        <f t="shared" si="61"/>
        <v>3.3-21</v>
      </c>
      <c r="AZ204" s="14">
        <f t="shared" si="60"/>
        <v>21</v>
      </c>
      <c r="BA204" s="15" t="s">
        <v>1061</v>
      </c>
      <c r="BB204" s="14" t="str">
        <f t="shared" si="62"/>
        <v>3.3-21</v>
      </c>
      <c r="BC204" s="14" t="str">
        <f t="shared" si="63"/>
        <v>3.3</v>
      </c>
      <c r="BD204" s="208">
        <f t="shared" si="64"/>
        <v>3</v>
      </c>
    </row>
    <row r="205" spans="29:56">
      <c r="AC205" s="169" t="s">
        <v>689</v>
      </c>
      <c r="AD205" s="7">
        <v>1</v>
      </c>
      <c r="AE205" s="6" t="s">
        <v>272</v>
      </c>
      <c r="AF205" s="7"/>
      <c r="AG205" s="7">
        <v>9</v>
      </c>
      <c r="AH205" s="6" t="s">
        <v>690</v>
      </c>
      <c r="AI205" s="9">
        <f t="shared" si="58"/>
        <v>1</v>
      </c>
      <c r="AJ205" s="170" t="str">
        <f t="shared" si="59"/>
        <v>1.9</v>
      </c>
      <c r="AW205" s="207">
        <v>3</v>
      </c>
      <c r="AX205" s="14" t="s">
        <v>284</v>
      </c>
      <c r="AY205" s="14" t="str">
        <f t="shared" si="61"/>
        <v>3.3-22</v>
      </c>
      <c r="AZ205" s="14">
        <f t="shared" si="60"/>
        <v>22</v>
      </c>
      <c r="BA205" s="15" t="s">
        <v>1062</v>
      </c>
      <c r="BB205" s="14" t="str">
        <f t="shared" si="62"/>
        <v>3.3-22</v>
      </c>
      <c r="BC205" s="14" t="str">
        <f t="shared" si="63"/>
        <v>3.3</v>
      </c>
      <c r="BD205" s="208">
        <f t="shared" si="64"/>
        <v>3</v>
      </c>
    </row>
    <row r="206" spans="29:56">
      <c r="AC206" s="169" t="s">
        <v>691</v>
      </c>
      <c r="AD206" s="7">
        <v>5</v>
      </c>
      <c r="AE206" s="6" t="s">
        <v>248</v>
      </c>
      <c r="AF206" s="7"/>
      <c r="AG206" s="7">
        <v>19</v>
      </c>
      <c r="AH206" s="6" t="s">
        <v>692</v>
      </c>
      <c r="AI206" s="9">
        <f t="shared" si="58"/>
        <v>5</v>
      </c>
      <c r="AJ206" s="170" t="str">
        <f t="shared" si="59"/>
        <v>5.19</v>
      </c>
      <c r="AW206" s="207">
        <v>3</v>
      </c>
      <c r="AX206" s="14" t="s">
        <v>284</v>
      </c>
      <c r="AY206" s="14" t="str">
        <f t="shared" si="61"/>
        <v>3.3-23</v>
      </c>
      <c r="AZ206" s="14">
        <f t="shared" si="60"/>
        <v>23</v>
      </c>
      <c r="BA206" s="15" t="s">
        <v>1063</v>
      </c>
      <c r="BB206" s="14" t="str">
        <f t="shared" si="62"/>
        <v>3.3-23</v>
      </c>
      <c r="BC206" s="14" t="str">
        <f t="shared" si="63"/>
        <v>3.3</v>
      </c>
      <c r="BD206" s="208">
        <f t="shared" si="64"/>
        <v>3</v>
      </c>
    </row>
    <row r="207" spans="29:56">
      <c r="AC207" s="169" t="s">
        <v>693</v>
      </c>
      <c r="AD207" s="7">
        <v>12</v>
      </c>
      <c r="AE207" s="6" t="s">
        <v>265</v>
      </c>
      <c r="AF207" s="7"/>
      <c r="AG207" s="7">
        <v>13</v>
      </c>
      <c r="AH207" s="6" t="s">
        <v>694</v>
      </c>
      <c r="AI207" s="9">
        <f t="shared" si="58"/>
        <v>12</v>
      </c>
      <c r="AJ207" s="170" t="str">
        <f t="shared" si="59"/>
        <v>12.13</v>
      </c>
      <c r="AW207" s="207">
        <v>3</v>
      </c>
      <c r="AX207" s="14" t="s">
        <v>288</v>
      </c>
      <c r="AY207" s="14" t="str">
        <f t="shared" si="61"/>
        <v>3.4-1</v>
      </c>
      <c r="AZ207" s="14">
        <f t="shared" si="60"/>
        <v>1</v>
      </c>
      <c r="BA207" s="15" t="s">
        <v>1064</v>
      </c>
      <c r="BB207" s="14" t="str">
        <f t="shared" si="62"/>
        <v>3.4-1</v>
      </c>
      <c r="BC207" s="14" t="str">
        <f t="shared" si="63"/>
        <v>3.4</v>
      </c>
      <c r="BD207" s="208">
        <f t="shared" si="64"/>
        <v>3</v>
      </c>
    </row>
    <row r="208" spans="29:56">
      <c r="AC208" s="169" t="s">
        <v>695</v>
      </c>
      <c r="AD208" s="7">
        <v>2</v>
      </c>
      <c r="AE208" s="6" t="s">
        <v>243</v>
      </c>
      <c r="AF208" s="7"/>
      <c r="AG208" s="7">
        <v>10</v>
      </c>
      <c r="AH208" s="6" t="s">
        <v>696</v>
      </c>
      <c r="AI208" s="9">
        <f t="shared" si="58"/>
        <v>2</v>
      </c>
      <c r="AJ208" s="170" t="str">
        <f t="shared" si="59"/>
        <v>2.10</v>
      </c>
      <c r="AW208" s="207">
        <v>3</v>
      </c>
      <c r="AX208" s="14" t="s">
        <v>288</v>
      </c>
      <c r="AY208" s="14" t="str">
        <f t="shared" si="61"/>
        <v>3.4-2</v>
      </c>
      <c r="AZ208" s="14">
        <f t="shared" si="60"/>
        <v>2</v>
      </c>
      <c r="BA208" s="15" t="s">
        <v>1065</v>
      </c>
      <c r="BB208" s="14" t="str">
        <f t="shared" si="62"/>
        <v>3.4-2</v>
      </c>
      <c r="BC208" s="14" t="str">
        <f t="shared" si="63"/>
        <v>3.4</v>
      </c>
      <c r="BD208" s="208">
        <f t="shared" si="64"/>
        <v>3</v>
      </c>
    </row>
    <row r="209" spans="29:56">
      <c r="AC209" s="169" t="s">
        <v>697</v>
      </c>
      <c r="AD209" s="7">
        <v>6</v>
      </c>
      <c r="AE209" s="6" t="s">
        <v>253</v>
      </c>
      <c r="AF209" s="7"/>
      <c r="AG209" s="7">
        <v>8</v>
      </c>
      <c r="AH209" s="6" t="s">
        <v>698</v>
      </c>
      <c r="AI209" s="9">
        <f t="shared" si="58"/>
        <v>6</v>
      </c>
      <c r="AJ209" s="170" t="str">
        <f t="shared" si="59"/>
        <v>6.8</v>
      </c>
      <c r="AW209" s="207">
        <v>3</v>
      </c>
      <c r="AX209" s="14" t="s">
        <v>288</v>
      </c>
      <c r="AY209" s="14" t="str">
        <f t="shared" si="61"/>
        <v>3.4-3</v>
      </c>
      <c r="AZ209" s="14">
        <f t="shared" si="60"/>
        <v>3</v>
      </c>
      <c r="BA209" s="15" t="s">
        <v>1066</v>
      </c>
      <c r="BB209" s="14" t="str">
        <f t="shared" si="62"/>
        <v>3.4-3</v>
      </c>
      <c r="BC209" s="14" t="str">
        <f t="shared" si="63"/>
        <v>3.4</v>
      </c>
      <c r="BD209" s="208">
        <f t="shared" si="64"/>
        <v>3</v>
      </c>
    </row>
    <row r="210" spans="29:56">
      <c r="AC210" s="169" t="s">
        <v>486</v>
      </c>
      <c r="AD210" s="7">
        <v>13</v>
      </c>
      <c r="AE210" s="6" t="s">
        <v>245</v>
      </c>
      <c r="AF210" s="7"/>
      <c r="AG210" s="7">
        <v>5</v>
      </c>
      <c r="AH210" s="6" t="s">
        <v>487</v>
      </c>
      <c r="AI210" s="9">
        <f t="shared" si="58"/>
        <v>13</v>
      </c>
      <c r="AJ210" s="170" t="str">
        <f t="shared" si="59"/>
        <v>13.5</v>
      </c>
      <c r="AW210" s="207">
        <v>3</v>
      </c>
      <c r="AX210" s="14" t="s">
        <v>288</v>
      </c>
      <c r="AY210" s="14" t="str">
        <f t="shared" si="61"/>
        <v>3.4-4</v>
      </c>
      <c r="AZ210" s="14">
        <f t="shared" si="60"/>
        <v>4</v>
      </c>
      <c r="BA210" s="15" t="s">
        <v>1067</v>
      </c>
      <c r="BB210" s="14" t="str">
        <f t="shared" si="62"/>
        <v>3.4-4</v>
      </c>
      <c r="BC210" s="14" t="str">
        <f t="shared" si="63"/>
        <v>3.4</v>
      </c>
      <c r="BD210" s="208">
        <f t="shared" si="64"/>
        <v>3</v>
      </c>
    </row>
    <row r="211" spans="29:56">
      <c r="AC211" s="169" t="s">
        <v>701</v>
      </c>
      <c r="AD211" s="7">
        <v>4</v>
      </c>
      <c r="AE211" s="6" t="s">
        <v>279</v>
      </c>
      <c r="AF211" s="7"/>
      <c r="AG211" s="7">
        <v>18</v>
      </c>
      <c r="AH211" s="6" t="s">
        <v>702</v>
      </c>
      <c r="AI211" s="9">
        <f t="shared" si="58"/>
        <v>4</v>
      </c>
      <c r="AJ211" s="170" t="str">
        <f t="shared" si="59"/>
        <v>4.18</v>
      </c>
      <c r="AW211" s="207">
        <v>3</v>
      </c>
      <c r="AX211" s="14" t="s">
        <v>288</v>
      </c>
      <c r="AY211" s="14" t="str">
        <f t="shared" si="61"/>
        <v>3.4-5</v>
      </c>
      <c r="AZ211" s="14">
        <f t="shared" si="60"/>
        <v>5</v>
      </c>
      <c r="BA211" s="15" t="s">
        <v>1068</v>
      </c>
      <c r="BB211" s="14" t="str">
        <f t="shared" si="62"/>
        <v>3.4-5</v>
      </c>
      <c r="BC211" s="14" t="str">
        <f t="shared" si="63"/>
        <v>3.4</v>
      </c>
      <c r="BD211" s="208">
        <f t="shared" si="64"/>
        <v>3</v>
      </c>
    </row>
    <row r="212" spans="29:56">
      <c r="AC212" s="169" t="s">
        <v>703</v>
      </c>
      <c r="AD212" s="7">
        <v>9</v>
      </c>
      <c r="AE212" s="6" t="s">
        <v>260</v>
      </c>
      <c r="AF212" s="7"/>
      <c r="AG212" s="7">
        <v>14</v>
      </c>
      <c r="AH212" s="6" t="s">
        <v>704</v>
      </c>
      <c r="AI212" s="9">
        <f t="shared" si="58"/>
        <v>9</v>
      </c>
      <c r="AJ212" s="170" t="str">
        <f t="shared" si="59"/>
        <v>9.14</v>
      </c>
      <c r="AW212" s="207">
        <v>3</v>
      </c>
      <c r="AX212" s="14" t="s">
        <v>288</v>
      </c>
      <c r="AY212" s="14" t="str">
        <f t="shared" si="61"/>
        <v>3.4-6</v>
      </c>
      <c r="AZ212" s="14">
        <f t="shared" si="60"/>
        <v>6</v>
      </c>
      <c r="BA212" s="15" t="s">
        <v>1069</v>
      </c>
      <c r="BB212" s="14" t="str">
        <f t="shared" si="62"/>
        <v>3.4-6</v>
      </c>
      <c r="BC212" s="14" t="str">
        <f t="shared" si="63"/>
        <v>3.4</v>
      </c>
      <c r="BD212" s="208">
        <f t="shared" si="64"/>
        <v>3</v>
      </c>
    </row>
    <row r="213" spans="29:56">
      <c r="AC213" s="169" t="s">
        <v>705</v>
      </c>
      <c r="AD213" s="7">
        <v>5</v>
      </c>
      <c r="AE213" s="6" t="s">
        <v>248</v>
      </c>
      <c r="AF213" s="7"/>
      <c r="AG213" s="7">
        <v>21</v>
      </c>
      <c r="AH213" s="6" t="s">
        <v>706</v>
      </c>
      <c r="AI213" s="9">
        <f t="shared" si="58"/>
        <v>5</v>
      </c>
      <c r="AJ213" s="170" t="str">
        <f t="shared" si="59"/>
        <v>5.21</v>
      </c>
      <c r="AW213" s="207">
        <v>3</v>
      </c>
      <c r="AX213" s="14" t="s">
        <v>288</v>
      </c>
      <c r="AY213" s="14" t="str">
        <f t="shared" si="61"/>
        <v>3.4-7</v>
      </c>
      <c r="AZ213" s="14">
        <f t="shared" si="60"/>
        <v>7</v>
      </c>
      <c r="BA213" s="15" t="s">
        <v>1070</v>
      </c>
      <c r="BB213" s="14" t="str">
        <f t="shared" si="62"/>
        <v>3.4-7</v>
      </c>
      <c r="BC213" s="14" t="str">
        <f t="shared" si="63"/>
        <v>3.4</v>
      </c>
      <c r="BD213" s="208">
        <f t="shared" si="64"/>
        <v>3</v>
      </c>
    </row>
    <row r="214" spans="29:56">
      <c r="AC214" s="169" t="s">
        <v>707</v>
      </c>
      <c r="AD214" s="7">
        <v>3</v>
      </c>
      <c r="AE214" s="6" t="s">
        <v>238</v>
      </c>
      <c r="AF214" s="7"/>
      <c r="AG214" s="7">
        <v>18</v>
      </c>
      <c r="AH214" s="6" t="s">
        <v>708</v>
      </c>
      <c r="AI214" s="9">
        <f t="shared" ref="AI214:AI252" si="65">IF(AD214="",".",AD214)</f>
        <v>3</v>
      </c>
      <c r="AJ214" s="170" t="str">
        <f t="shared" ref="AJ214:AJ252" si="66">IF(AC214="",".",AC214)</f>
        <v>3.18</v>
      </c>
      <c r="AW214" s="207">
        <v>3</v>
      </c>
      <c r="AX214" s="14" t="s">
        <v>288</v>
      </c>
      <c r="AY214" s="14" t="str">
        <f t="shared" si="61"/>
        <v>3.4-8</v>
      </c>
      <c r="AZ214" s="14">
        <f t="shared" si="60"/>
        <v>8</v>
      </c>
      <c r="BA214" s="15" t="s">
        <v>1071</v>
      </c>
      <c r="BB214" s="14" t="str">
        <f t="shared" si="62"/>
        <v>3.4-8</v>
      </c>
      <c r="BC214" s="14" t="str">
        <f t="shared" si="63"/>
        <v>3.4</v>
      </c>
      <c r="BD214" s="208">
        <f t="shared" si="64"/>
        <v>3</v>
      </c>
    </row>
    <row r="215" spans="29:56">
      <c r="AC215" s="169" t="s">
        <v>709</v>
      </c>
      <c r="AD215" s="7">
        <v>7</v>
      </c>
      <c r="AE215" s="6" t="s">
        <v>270</v>
      </c>
      <c r="AF215" s="7"/>
      <c r="AG215" s="7">
        <v>24</v>
      </c>
      <c r="AH215" s="6" t="s">
        <v>710</v>
      </c>
      <c r="AI215" s="9">
        <f t="shared" si="65"/>
        <v>7</v>
      </c>
      <c r="AJ215" s="170" t="str">
        <f t="shared" si="66"/>
        <v>7.24</v>
      </c>
      <c r="AW215" s="207">
        <v>3</v>
      </c>
      <c r="AX215" s="14" t="s">
        <v>288</v>
      </c>
      <c r="AY215" s="14" t="str">
        <f t="shared" si="61"/>
        <v>3.4-9</v>
      </c>
      <c r="AZ215" s="14">
        <f t="shared" si="60"/>
        <v>9</v>
      </c>
      <c r="BA215" s="15" t="s">
        <v>1072</v>
      </c>
      <c r="BB215" s="14" t="str">
        <f t="shared" si="62"/>
        <v>3.4-9</v>
      </c>
      <c r="BC215" s="14" t="str">
        <f t="shared" si="63"/>
        <v>3.4</v>
      </c>
      <c r="BD215" s="208">
        <f t="shared" si="64"/>
        <v>3</v>
      </c>
    </row>
    <row r="216" spans="29:56">
      <c r="AC216" s="169" t="s">
        <v>711</v>
      </c>
      <c r="AD216" s="7">
        <v>7</v>
      </c>
      <c r="AE216" s="6" t="s">
        <v>270</v>
      </c>
      <c r="AF216" s="7"/>
      <c r="AG216" s="7">
        <v>22</v>
      </c>
      <c r="AH216" s="6" t="s">
        <v>712</v>
      </c>
      <c r="AI216" s="9">
        <f t="shared" si="65"/>
        <v>7</v>
      </c>
      <c r="AJ216" s="170" t="str">
        <f t="shared" si="66"/>
        <v>7.22</v>
      </c>
      <c r="AW216" s="207">
        <v>3</v>
      </c>
      <c r="AX216" s="14" t="s">
        <v>288</v>
      </c>
      <c r="AY216" s="14" t="str">
        <f t="shared" si="61"/>
        <v>3.4-10</v>
      </c>
      <c r="AZ216" s="14">
        <f t="shared" si="60"/>
        <v>10</v>
      </c>
      <c r="BA216" s="15" t="s">
        <v>1073</v>
      </c>
      <c r="BB216" s="14" t="str">
        <f t="shared" si="62"/>
        <v>3.4-10</v>
      </c>
      <c r="BC216" s="14" t="str">
        <f t="shared" si="63"/>
        <v>3.4</v>
      </c>
      <c r="BD216" s="208">
        <f t="shared" si="64"/>
        <v>3</v>
      </c>
    </row>
    <row r="217" spans="29:56">
      <c r="AC217" s="169" t="s">
        <v>713</v>
      </c>
      <c r="AD217" s="7">
        <v>15</v>
      </c>
      <c r="AE217" s="6" t="s">
        <v>296</v>
      </c>
      <c r="AF217" s="7"/>
      <c r="AG217" s="7">
        <v>6</v>
      </c>
      <c r="AH217" s="6" t="s">
        <v>714</v>
      </c>
      <c r="AI217" s="9">
        <f t="shared" si="65"/>
        <v>15</v>
      </c>
      <c r="AJ217" s="170" t="str">
        <f t="shared" si="66"/>
        <v>15.6</v>
      </c>
      <c r="AW217" s="207">
        <v>3</v>
      </c>
      <c r="AX217" s="14" t="s">
        <v>288</v>
      </c>
      <c r="AY217" s="14" t="str">
        <f t="shared" si="61"/>
        <v>3.4-11</v>
      </c>
      <c r="AZ217" s="14">
        <f t="shared" si="60"/>
        <v>11</v>
      </c>
      <c r="BA217" s="15" t="s">
        <v>1074</v>
      </c>
      <c r="BB217" s="14" t="str">
        <f t="shared" si="62"/>
        <v>3.4-11</v>
      </c>
      <c r="BC217" s="14" t="str">
        <f t="shared" si="63"/>
        <v>3.4</v>
      </c>
      <c r="BD217" s="208">
        <f t="shared" si="64"/>
        <v>3</v>
      </c>
    </row>
    <row r="218" spans="29:56">
      <c r="AC218" s="169" t="s">
        <v>715</v>
      </c>
      <c r="AD218" s="7">
        <v>15</v>
      </c>
      <c r="AE218" s="6" t="s">
        <v>296</v>
      </c>
      <c r="AF218" s="7"/>
      <c r="AG218" s="7">
        <v>7</v>
      </c>
      <c r="AH218" s="6" t="s">
        <v>716</v>
      </c>
      <c r="AI218" s="9">
        <f t="shared" si="65"/>
        <v>15</v>
      </c>
      <c r="AJ218" s="170" t="str">
        <f t="shared" si="66"/>
        <v>15.7</v>
      </c>
      <c r="AW218" s="207">
        <v>3</v>
      </c>
      <c r="AX218" s="14" t="s">
        <v>288</v>
      </c>
      <c r="AY218" s="14" t="str">
        <f t="shared" si="61"/>
        <v>3.4-12</v>
      </c>
      <c r="AZ218" s="14">
        <f t="shared" si="60"/>
        <v>12</v>
      </c>
      <c r="BA218" s="15" t="s">
        <v>1075</v>
      </c>
      <c r="BB218" s="14" t="str">
        <f t="shared" si="62"/>
        <v>3.4-12</v>
      </c>
      <c r="BC218" s="14" t="str">
        <f t="shared" si="63"/>
        <v>3.4</v>
      </c>
      <c r="BD218" s="208">
        <f t="shared" si="64"/>
        <v>3</v>
      </c>
    </row>
    <row r="219" spans="29:56">
      <c r="AC219" s="169" t="s">
        <v>717</v>
      </c>
      <c r="AD219" s="7">
        <v>2</v>
      </c>
      <c r="AE219" s="6" t="s">
        <v>243</v>
      </c>
      <c r="AF219" s="7"/>
      <c r="AG219" s="7">
        <v>11</v>
      </c>
      <c r="AH219" s="6" t="s">
        <v>718</v>
      </c>
      <c r="AI219" s="9">
        <f t="shared" si="65"/>
        <v>2</v>
      </c>
      <c r="AJ219" s="170" t="str">
        <f t="shared" si="66"/>
        <v>2.11</v>
      </c>
      <c r="AW219" s="207">
        <v>3</v>
      </c>
      <c r="AX219" s="14" t="s">
        <v>288</v>
      </c>
      <c r="AY219" s="14" t="str">
        <f t="shared" si="61"/>
        <v>3.4-13</v>
      </c>
      <c r="AZ219" s="14">
        <f t="shared" si="60"/>
        <v>13</v>
      </c>
      <c r="BA219" s="15" t="s">
        <v>1076</v>
      </c>
      <c r="BB219" s="14" t="str">
        <f t="shared" si="62"/>
        <v>3.4-13</v>
      </c>
      <c r="BC219" s="14" t="str">
        <f t="shared" si="63"/>
        <v>3.4</v>
      </c>
      <c r="BD219" s="208">
        <f t="shared" si="64"/>
        <v>3</v>
      </c>
    </row>
    <row r="220" spans="29:56">
      <c r="AC220" s="169" t="s">
        <v>719</v>
      </c>
      <c r="AD220" s="7">
        <v>3</v>
      </c>
      <c r="AE220" s="6" t="s">
        <v>238</v>
      </c>
      <c r="AF220" s="7"/>
      <c r="AG220" s="7">
        <v>19</v>
      </c>
      <c r="AH220" s="6" t="s">
        <v>720</v>
      </c>
      <c r="AI220" s="9">
        <f t="shared" si="65"/>
        <v>3</v>
      </c>
      <c r="AJ220" s="170" t="str">
        <f t="shared" si="66"/>
        <v>3.19</v>
      </c>
      <c r="AW220" s="207">
        <v>3</v>
      </c>
      <c r="AX220" s="14" t="s">
        <v>288</v>
      </c>
      <c r="AY220" s="14" t="str">
        <f t="shared" si="61"/>
        <v>3.4-14</v>
      </c>
      <c r="AZ220" s="14">
        <f t="shared" si="60"/>
        <v>14</v>
      </c>
      <c r="BA220" s="15" t="s">
        <v>1077</v>
      </c>
      <c r="BB220" s="14" t="str">
        <f t="shared" si="62"/>
        <v>3.4-14</v>
      </c>
      <c r="BC220" s="14" t="str">
        <f t="shared" si="63"/>
        <v>3.4</v>
      </c>
      <c r="BD220" s="208">
        <f t="shared" si="64"/>
        <v>3</v>
      </c>
    </row>
    <row r="221" spans="29:56">
      <c r="AC221" s="169" t="s">
        <v>721</v>
      </c>
      <c r="AD221" s="7">
        <v>5</v>
      </c>
      <c r="AE221" s="6" t="s">
        <v>248</v>
      </c>
      <c r="AF221" s="7"/>
      <c r="AG221" s="7">
        <v>20</v>
      </c>
      <c r="AH221" s="6" t="s">
        <v>722</v>
      </c>
      <c r="AI221" s="9">
        <f t="shared" si="65"/>
        <v>5</v>
      </c>
      <c r="AJ221" s="170" t="str">
        <f t="shared" si="66"/>
        <v>5.20</v>
      </c>
      <c r="AW221" s="207">
        <v>3</v>
      </c>
      <c r="AX221" s="14" t="s">
        <v>288</v>
      </c>
      <c r="AY221" s="14" t="str">
        <f t="shared" si="61"/>
        <v>3.4-15</v>
      </c>
      <c r="AZ221" s="14">
        <f t="shared" si="60"/>
        <v>15</v>
      </c>
      <c r="BA221" s="15" t="s">
        <v>1078</v>
      </c>
      <c r="BB221" s="14" t="str">
        <f t="shared" si="62"/>
        <v>3.4-15</v>
      </c>
      <c r="BC221" s="14" t="str">
        <f t="shared" si="63"/>
        <v>3.4</v>
      </c>
      <c r="BD221" s="208">
        <f t="shared" si="64"/>
        <v>3</v>
      </c>
    </row>
    <row r="222" spans="29:56">
      <c r="AC222" s="169" t="s">
        <v>723</v>
      </c>
      <c r="AD222" s="7">
        <v>14</v>
      </c>
      <c r="AE222" s="6" t="s">
        <v>262</v>
      </c>
      <c r="AF222" s="7"/>
      <c r="AG222" s="7">
        <v>3</v>
      </c>
      <c r="AH222" s="6" t="s">
        <v>724</v>
      </c>
      <c r="AI222" s="9">
        <f t="shared" si="65"/>
        <v>14</v>
      </c>
      <c r="AJ222" s="170" t="str">
        <f t="shared" si="66"/>
        <v>14.3</v>
      </c>
      <c r="AW222" s="207">
        <v>3</v>
      </c>
      <c r="AX222" s="14" t="s">
        <v>341</v>
      </c>
      <c r="AY222" s="14" t="str">
        <f t="shared" si="61"/>
        <v>3.5-1</v>
      </c>
      <c r="AZ222" s="14">
        <f t="shared" ref="AZ222:AZ223" si="67">IF(BA222="","",IF(AX222=AX221,AZ221+1,1))</f>
        <v>1</v>
      </c>
      <c r="BA222" s="15" t="s">
        <v>1079</v>
      </c>
      <c r="BB222" s="14" t="str">
        <f t="shared" si="62"/>
        <v>3.5-1</v>
      </c>
      <c r="BC222" s="14" t="str">
        <f t="shared" si="63"/>
        <v>3.5</v>
      </c>
      <c r="BD222" s="208">
        <f t="shared" si="64"/>
        <v>3</v>
      </c>
    </row>
    <row r="223" spans="29:56">
      <c r="AC223" s="169" t="s">
        <v>725</v>
      </c>
      <c r="AD223" s="7">
        <v>2</v>
      </c>
      <c r="AE223" s="6" t="s">
        <v>243</v>
      </c>
      <c r="AF223" s="7"/>
      <c r="AG223" s="7">
        <v>13</v>
      </c>
      <c r="AH223" s="6" t="s">
        <v>726</v>
      </c>
      <c r="AI223" s="9">
        <f t="shared" si="65"/>
        <v>2</v>
      </c>
      <c r="AJ223" s="170" t="str">
        <f t="shared" si="66"/>
        <v>2.13</v>
      </c>
      <c r="AW223" s="207">
        <v>3</v>
      </c>
      <c r="AX223" s="14" t="s">
        <v>341</v>
      </c>
      <c r="AY223" s="14" t="str">
        <f t="shared" si="61"/>
        <v>3.5-2</v>
      </c>
      <c r="AZ223" s="14">
        <f t="shared" si="67"/>
        <v>2</v>
      </c>
      <c r="BA223" s="15" t="s">
        <v>1080</v>
      </c>
      <c r="BB223" s="14" t="str">
        <f t="shared" si="62"/>
        <v>3.5-2</v>
      </c>
      <c r="BC223" s="14" t="str">
        <f t="shared" si="63"/>
        <v>3.5</v>
      </c>
      <c r="BD223" s="208">
        <f t="shared" si="64"/>
        <v>3</v>
      </c>
    </row>
    <row r="224" spans="29:56">
      <c r="AC224" s="169" t="s">
        <v>727</v>
      </c>
      <c r="AD224" s="7">
        <v>11</v>
      </c>
      <c r="AE224" s="6" t="s">
        <v>267</v>
      </c>
      <c r="AF224" s="7"/>
      <c r="AG224" s="7">
        <v>15</v>
      </c>
      <c r="AH224" s="6" t="s">
        <v>728</v>
      </c>
      <c r="AI224" s="9">
        <f t="shared" si="65"/>
        <v>11</v>
      </c>
      <c r="AJ224" s="170" t="str">
        <f t="shared" si="66"/>
        <v>11.15</v>
      </c>
      <c r="AW224" s="207">
        <v>3</v>
      </c>
      <c r="AX224" s="14" t="s">
        <v>390</v>
      </c>
      <c r="AY224" s="14" t="str">
        <f t="shared" si="61"/>
        <v>3.6-1</v>
      </c>
      <c r="AZ224" s="14">
        <v>1</v>
      </c>
      <c r="BA224" s="25" t="s">
        <v>818</v>
      </c>
      <c r="BB224" s="14" t="str">
        <f t="shared" si="62"/>
        <v>3.6-1</v>
      </c>
      <c r="BC224" s="14" t="str">
        <f t="shared" si="63"/>
        <v>3.6</v>
      </c>
      <c r="BD224" s="208">
        <f t="shared" si="64"/>
        <v>3</v>
      </c>
    </row>
    <row r="225" spans="29:56">
      <c r="AC225" s="169" t="s">
        <v>729</v>
      </c>
      <c r="AD225" s="7">
        <v>8</v>
      </c>
      <c r="AE225" s="6" t="s">
        <v>286</v>
      </c>
      <c r="AF225" s="7"/>
      <c r="AG225" s="7">
        <v>9</v>
      </c>
      <c r="AH225" s="6" t="s">
        <v>730</v>
      </c>
      <c r="AI225" s="9">
        <f t="shared" si="65"/>
        <v>8</v>
      </c>
      <c r="AJ225" s="170" t="str">
        <f t="shared" si="66"/>
        <v>8.9</v>
      </c>
      <c r="AW225" s="207">
        <v>3</v>
      </c>
      <c r="AX225" s="14" t="s">
        <v>390</v>
      </c>
      <c r="AY225" s="14" t="str">
        <f t="shared" si="61"/>
        <v>3.6-2</v>
      </c>
      <c r="AZ225" s="14">
        <v>2</v>
      </c>
      <c r="BA225" s="25" t="s">
        <v>820</v>
      </c>
      <c r="BB225" s="14" t="str">
        <f t="shared" si="62"/>
        <v>3.6-2</v>
      </c>
      <c r="BC225" s="14" t="str">
        <f t="shared" si="63"/>
        <v>3.6</v>
      </c>
      <c r="BD225" s="208">
        <f t="shared" si="64"/>
        <v>3</v>
      </c>
    </row>
    <row r="226" spans="29:56">
      <c r="AC226" s="169" t="s">
        <v>731</v>
      </c>
      <c r="AD226" s="7">
        <v>12</v>
      </c>
      <c r="AE226" s="6" t="s">
        <v>265</v>
      </c>
      <c r="AF226" s="7"/>
      <c r="AG226" s="7">
        <v>14</v>
      </c>
      <c r="AH226" s="6" t="s">
        <v>732</v>
      </c>
      <c r="AI226" s="9">
        <f t="shared" si="65"/>
        <v>12</v>
      </c>
      <c r="AJ226" s="170" t="str">
        <f t="shared" si="66"/>
        <v>12.14</v>
      </c>
      <c r="AW226" s="207">
        <v>3</v>
      </c>
      <c r="AX226" s="14" t="s">
        <v>397</v>
      </c>
      <c r="AY226" s="14" t="str">
        <f t="shared" si="61"/>
        <v>3.7-1</v>
      </c>
      <c r="AZ226" s="14">
        <v>1</v>
      </c>
      <c r="BA226" s="25" t="s">
        <v>818</v>
      </c>
      <c r="BB226" s="14" t="str">
        <f t="shared" si="62"/>
        <v>3.7-1</v>
      </c>
      <c r="BC226" s="14" t="str">
        <f t="shared" si="63"/>
        <v>3.7</v>
      </c>
      <c r="BD226" s="208">
        <f t="shared" si="64"/>
        <v>3</v>
      </c>
    </row>
    <row r="227" spans="29:56">
      <c r="AC227" s="169" t="s">
        <v>733</v>
      </c>
      <c r="AD227" s="7">
        <v>15</v>
      </c>
      <c r="AE227" s="6" t="s">
        <v>296</v>
      </c>
      <c r="AF227" s="7" t="s">
        <v>734</v>
      </c>
      <c r="AG227" s="7">
        <v>3</v>
      </c>
      <c r="AH227" s="6" t="s">
        <v>735</v>
      </c>
      <c r="AI227" s="9">
        <f t="shared" si="65"/>
        <v>15</v>
      </c>
      <c r="AJ227" s="170" t="str">
        <f t="shared" si="66"/>
        <v>15.3</v>
      </c>
      <c r="AW227" s="207">
        <v>3</v>
      </c>
      <c r="AX227" s="14" t="s">
        <v>397</v>
      </c>
      <c r="AY227" s="14" t="str">
        <f t="shared" si="61"/>
        <v>3.7-2</v>
      </c>
      <c r="AZ227" s="14">
        <v>2</v>
      </c>
      <c r="BA227" s="25" t="s">
        <v>820</v>
      </c>
      <c r="BB227" s="14" t="str">
        <f t="shared" si="62"/>
        <v>3.7-2</v>
      </c>
      <c r="BC227" s="14" t="str">
        <f t="shared" si="63"/>
        <v>3.7</v>
      </c>
      <c r="BD227" s="208">
        <f t="shared" si="64"/>
        <v>3</v>
      </c>
    </row>
    <row r="228" spans="29:56">
      <c r="AC228" s="169" t="s">
        <v>736</v>
      </c>
      <c r="AD228" s="7">
        <v>12</v>
      </c>
      <c r="AE228" s="6" t="s">
        <v>265</v>
      </c>
      <c r="AF228" s="7"/>
      <c r="AG228" s="7">
        <v>15</v>
      </c>
      <c r="AH228" s="6" t="s">
        <v>737</v>
      </c>
      <c r="AI228" s="9">
        <f t="shared" si="65"/>
        <v>12</v>
      </c>
      <c r="AJ228" s="170" t="str">
        <f t="shared" si="66"/>
        <v>12.15</v>
      </c>
      <c r="AW228" s="207">
        <v>4</v>
      </c>
      <c r="AX228" s="14" t="s">
        <v>742</v>
      </c>
      <c r="AY228" s="14" t="str">
        <f t="shared" si="61"/>
        <v>4.1-1</v>
      </c>
      <c r="AZ228" s="14">
        <f t="shared" ref="AZ228:AZ254" si="68">IF(BA228="","",IF(AX228=AX227,AZ227+1,1))</f>
        <v>1</v>
      </c>
      <c r="BA228" s="15" t="s">
        <v>1081</v>
      </c>
      <c r="BB228" s="14" t="str">
        <f t="shared" si="62"/>
        <v>4.1-1</v>
      </c>
      <c r="BC228" s="14" t="str">
        <f t="shared" si="63"/>
        <v>4.1</v>
      </c>
      <c r="BD228" s="208">
        <f t="shared" si="64"/>
        <v>4</v>
      </c>
    </row>
    <row r="229" spans="29:56">
      <c r="AC229" s="169" t="s">
        <v>738</v>
      </c>
      <c r="AD229" s="7">
        <v>14</v>
      </c>
      <c r="AE229" s="6" t="s">
        <v>262</v>
      </c>
      <c r="AF229" s="7"/>
      <c r="AG229" s="7">
        <v>4</v>
      </c>
      <c r="AH229" s="6" t="s">
        <v>739</v>
      </c>
      <c r="AI229" s="9">
        <f t="shared" si="65"/>
        <v>14</v>
      </c>
      <c r="AJ229" s="170" t="str">
        <f t="shared" si="66"/>
        <v>14.4</v>
      </c>
      <c r="AW229" s="207">
        <v>4</v>
      </c>
      <c r="AX229" s="14" t="s">
        <v>742</v>
      </c>
      <c r="AY229" s="14" t="str">
        <f t="shared" si="61"/>
        <v>4.1-2</v>
      </c>
      <c r="AZ229" s="14">
        <f t="shared" si="68"/>
        <v>2</v>
      </c>
      <c r="BA229" s="15" t="s">
        <v>1082</v>
      </c>
      <c r="BB229" s="14" t="str">
        <f t="shared" si="62"/>
        <v>4.1-2</v>
      </c>
      <c r="BC229" s="14" t="str">
        <f t="shared" si="63"/>
        <v>4.1</v>
      </c>
      <c r="BD229" s="208">
        <f t="shared" si="64"/>
        <v>4</v>
      </c>
    </row>
    <row r="230" spans="29:56">
      <c r="AC230" s="169" t="s">
        <v>740</v>
      </c>
      <c r="AD230" s="7">
        <v>12</v>
      </c>
      <c r="AE230" s="6" t="s">
        <v>265</v>
      </c>
      <c r="AF230" s="7"/>
      <c r="AG230" s="7">
        <v>16</v>
      </c>
      <c r="AH230" s="6" t="s">
        <v>741</v>
      </c>
      <c r="AI230" s="9">
        <f t="shared" si="65"/>
        <v>12</v>
      </c>
      <c r="AJ230" s="170" t="str">
        <f t="shared" si="66"/>
        <v>12.16</v>
      </c>
      <c r="AW230" s="207">
        <v>4</v>
      </c>
      <c r="AX230" s="14" t="s">
        <v>742</v>
      </c>
      <c r="AY230" s="14" t="str">
        <f t="shared" si="61"/>
        <v>4.1-3</v>
      </c>
      <c r="AZ230" s="14">
        <f t="shared" si="68"/>
        <v>3</v>
      </c>
      <c r="BA230" s="15" t="s">
        <v>1083</v>
      </c>
      <c r="BB230" s="14" t="str">
        <f t="shared" si="62"/>
        <v>4.1-3</v>
      </c>
      <c r="BC230" s="14" t="str">
        <f t="shared" si="63"/>
        <v>4.1</v>
      </c>
      <c r="BD230" s="208">
        <f t="shared" si="64"/>
        <v>4</v>
      </c>
    </row>
    <row r="231" spans="29:56">
      <c r="AC231" s="169" t="s">
        <v>742</v>
      </c>
      <c r="AD231" s="7">
        <v>4</v>
      </c>
      <c r="AE231" s="6" t="s">
        <v>279</v>
      </c>
      <c r="AF231" s="7" t="s">
        <v>743</v>
      </c>
      <c r="AG231" s="7">
        <v>1</v>
      </c>
      <c r="AH231" s="6" t="s">
        <v>744</v>
      </c>
      <c r="AI231" s="9">
        <f t="shared" si="65"/>
        <v>4</v>
      </c>
      <c r="AJ231" s="170" t="str">
        <f t="shared" si="66"/>
        <v>4.1</v>
      </c>
      <c r="AW231" s="207">
        <v>4</v>
      </c>
      <c r="AX231" s="14" t="s">
        <v>742</v>
      </c>
      <c r="AY231" s="14" t="str">
        <f t="shared" si="61"/>
        <v>4.1-4</v>
      </c>
      <c r="AZ231" s="14">
        <f t="shared" si="68"/>
        <v>4</v>
      </c>
      <c r="BA231" s="15" t="s">
        <v>1084</v>
      </c>
      <c r="BB231" s="14" t="str">
        <f t="shared" si="62"/>
        <v>4.1-4</v>
      </c>
      <c r="BC231" s="14" t="str">
        <f t="shared" si="63"/>
        <v>4.1</v>
      </c>
      <c r="BD231" s="208">
        <f t="shared" si="64"/>
        <v>4</v>
      </c>
    </row>
    <row r="232" spans="29:56">
      <c r="AC232" s="169" t="s">
        <v>745</v>
      </c>
      <c r="AD232" s="7">
        <v>11</v>
      </c>
      <c r="AE232" s="6" t="s">
        <v>267</v>
      </c>
      <c r="AF232" s="7" t="s">
        <v>746</v>
      </c>
      <c r="AG232" s="7">
        <v>16</v>
      </c>
      <c r="AH232" s="6" t="s">
        <v>747</v>
      </c>
      <c r="AI232" s="9">
        <f t="shared" si="65"/>
        <v>11</v>
      </c>
      <c r="AJ232" s="170" t="str">
        <f t="shared" si="66"/>
        <v>11.16</v>
      </c>
      <c r="AW232" s="207">
        <v>4</v>
      </c>
      <c r="AX232" s="14" t="s">
        <v>742</v>
      </c>
      <c r="AY232" s="14" t="str">
        <f t="shared" si="61"/>
        <v>4.1-5</v>
      </c>
      <c r="AZ232" s="14">
        <f t="shared" si="68"/>
        <v>5</v>
      </c>
      <c r="BA232" s="15" t="s">
        <v>1085</v>
      </c>
      <c r="BB232" s="14" t="str">
        <f t="shared" si="62"/>
        <v>4.1-5</v>
      </c>
      <c r="BC232" s="14" t="str">
        <f t="shared" si="63"/>
        <v>4.1</v>
      </c>
      <c r="BD232" s="208">
        <f t="shared" si="64"/>
        <v>4</v>
      </c>
    </row>
    <row r="233" spans="29:56">
      <c r="AC233" s="169" t="s">
        <v>748</v>
      </c>
      <c r="AD233" s="7">
        <v>8</v>
      </c>
      <c r="AE233" s="6" t="s">
        <v>286</v>
      </c>
      <c r="AF233" s="7"/>
      <c r="AG233" s="7">
        <v>10</v>
      </c>
      <c r="AH233" s="6" t="s">
        <v>749</v>
      </c>
      <c r="AI233" s="9">
        <f t="shared" si="65"/>
        <v>8</v>
      </c>
      <c r="AJ233" s="170" t="str">
        <f t="shared" si="66"/>
        <v>8.10</v>
      </c>
      <c r="AW233" s="207">
        <v>4</v>
      </c>
      <c r="AX233" s="14" t="s">
        <v>742</v>
      </c>
      <c r="AY233" s="14" t="str">
        <f t="shared" si="61"/>
        <v>4.1-6</v>
      </c>
      <c r="AZ233" s="14">
        <f t="shared" si="68"/>
        <v>6</v>
      </c>
      <c r="BA233" s="15" t="s">
        <v>1086</v>
      </c>
      <c r="BB233" s="14" t="str">
        <f t="shared" si="62"/>
        <v>4.1-6</v>
      </c>
      <c r="BC233" s="14" t="str">
        <f t="shared" si="63"/>
        <v>4.1</v>
      </c>
      <c r="BD233" s="208">
        <f t="shared" si="64"/>
        <v>4</v>
      </c>
    </row>
    <row r="234" spans="29:56">
      <c r="AC234" s="169" t="s">
        <v>750</v>
      </c>
      <c r="AD234" s="7">
        <v>9</v>
      </c>
      <c r="AE234" s="6" t="s">
        <v>260</v>
      </c>
      <c r="AF234" s="7"/>
      <c r="AG234" s="7">
        <v>15</v>
      </c>
      <c r="AH234" s="6" t="s">
        <v>751</v>
      </c>
      <c r="AI234" s="9">
        <f t="shared" si="65"/>
        <v>9</v>
      </c>
      <c r="AJ234" s="170" t="str">
        <f t="shared" si="66"/>
        <v>9.15</v>
      </c>
      <c r="AW234" s="207">
        <v>4</v>
      </c>
      <c r="AX234" s="14" t="s">
        <v>742</v>
      </c>
      <c r="AY234" s="14" t="str">
        <f t="shared" si="61"/>
        <v>4.1-7</v>
      </c>
      <c r="AZ234" s="14">
        <f t="shared" si="68"/>
        <v>7</v>
      </c>
      <c r="BA234" s="15" t="s">
        <v>1087</v>
      </c>
      <c r="BB234" s="14" t="str">
        <f t="shared" si="62"/>
        <v>4.1-7</v>
      </c>
      <c r="BC234" s="14" t="str">
        <f t="shared" si="63"/>
        <v>4.1</v>
      </c>
      <c r="BD234" s="208">
        <f t="shared" si="64"/>
        <v>4</v>
      </c>
    </row>
    <row r="235" spans="29:56">
      <c r="AC235" s="169" t="s">
        <v>752</v>
      </c>
      <c r="AD235" s="7">
        <v>14</v>
      </c>
      <c r="AE235" s="6" t="s">
        <v>262</v>
      </c>
      <c r="AF235" s="7"/>
      <c r="AG235" s="7">
        <v>11</v>
      </c>
      <c r="AH235" s="6" t="s">
        <v>753</v>
      </c>
      <c r="AI235" s="9">
        <f t="shared" si="65"/>
        <v>14</v>
      </c>
      <c r="AJ235" s="170" t="str">
        <f t="shared" si="66"/>
        <v>14.11</v>
      </c>
      <c r="AW235" s="207">
        <v>4</v>
      </c>
      <c r="AX235" s="14" t="s">
        <v>742</v>
      </c>
      <c r="AY235" s="14" t="str">
        <f t="shared" si="61"/>
        <v>4.1-8</v>
      </c>
      <c r="AZ235" s="14">
        <f t="shared" si="68"/>
        <v>8</v>
      </c>
      <c r="BA235" s="15" t="s">
        <v>1088</v>
      </c>
      <c r="BB235" s="14" t="str">
        <f t="shared" si="62"/>
        <v>4.1-8</v>
      </c>
      <c r="BC235" s="14" t="str">
        <f t="shared" si="63"/>
        <v>4.1</v>
      </c>
      <c r="BD235" s="208">
        <f t="shared" si="64"/>
        <v>4</v>
      </c>
    </row>
    <row r="236" spans="29:56">
      <c r="AC236" s="169" t="s">
        <v>754</v>
      </c>
      <c r="AD236" s="7">
        <v>4</v>
      </c>
      <c r="AE236" s="6" t="s">
        <v>279</v>
      </c>
      <c r="AF236" s="7"/>
      <c r="AG236" s="7">
        <v>15</v>
      </c>
      <c r="AH236" s="6" t="s">
        <v>755</v>
      </c>
      <c r="AI236" s="9">
        <f t="shared" si="65"/>
        <v>4</v>
      </c>
      <c r="AJ236" s="170" t="str">
        <f t="shared" si="66"/>
        <v>4.15</v>
      </c>
      <c r="AW236" s="207">
        <v>4</v>
      </c>
      <c r="AX236" s="14" t="s">
        <v>742</v>
      </c>
      <c r="AY236" s="14" t="str">
        <f t="shared" si="61"/>
        <v>4.1-9</v>
      </c>
      <c r="AZ236" s="14">
        <f t="shared" si="68"/>
        <v>9</v>
      </c>
      <c r="BA236" s="15" t="s">
        <v>1089</v>
      </c>
      <c r="BB236" s="14" t="str">
        <f t="shared" si="62"/>
        <v>4.1-9</v>
      </c>
      <c r="BC236" s="14" t="str">
        <f t="shared" si="63"/>
        <v>4.1</v>
      </c>
      <c r="BD236" s="208">
        <f t="shared" si="64"/>
        <v>4</v>
      </c>
    </row>
    <row r="237" spans="29:56">
      <c r="AC237" s="169" t="s">
        <v>756</v>
      </c>
      <c r="AD237" s="7">
        <v>2</v>
      </c>
      <c r="AE237" s="6" t="s">
        <v>243</v>
      </c>
      <c r="AF237" s="7"/>
      <c r="AG237" s="7">
        <v>15</v>
      </c>
      <c r="AH237" s="6" t="s">
        <v>757</v>
      </c>
      <c r="AI237" s="9">
        <f t="shared" si="65"/>
        <v>2</v>
      </c>
      <c r="AJ237" s="170" t="str">
        <f t="shared" si="66"/>
        <v>2.15</v>
      </c>
      <c r="AW237" s="207">
        <v>4</v>
      </c>
      <c r="AX237" s="14" t="s">
        <v>314</v>
      </c>
      <c r="AY237" s="14" t="str">
        <f t="shared" si="61"/>
        <v>4.2-1</v>
      </c>
      <c r="AZ237" s="14">
        <f t="shared" si="68"/>
        <v>1</v>
      </c>
      <c r="BA237" s="15" t="s">
        <v>1090</v>
      </c>
      <c r="BB237" s="14" t="str">
        <f t="shared" si="62"/>
        <v>4.2-1</v>
      </c>
      <c r="BC237" s="14" t="str">
        <f t="shared" si="63"/>
        <v>4.2</v>
      </c>
      <c r="BD237" s="208">
        <f t="shared" si="64"/>
        <v>4</v>
      </c>
    </row>
    <row r="238" spans="29:56">
      <c r="AC238" s="169" t="s">
        <v>758</v>
      </c>
      <c r="AD238" s="7">
        <v>7</v>
      </c>
      <c r="AE238" s="6" t="s">
        <v>270</v>
      </c>
      <c r="AF238" s="7"/>
      <c r="AG238" s="7">
        <v>27</v>
      </c>
      <c r="AH238" s="6" t="s">
        <v>759</v>
      </c>
      <c r="AI238" s="9">
        <f t="shared" si="65"/>
        <v>7</v>
      </c>
      <c r="AJ238" s="170" t="str">
        <f t="shared" si="66"/>
        <v>7.27</v>
      </c>
      <c r="AW238" s="207">
        <v>4</v>
      </c>
      <c r="AX238" s="14" t="s">
        <v>314</v>
      </c>
      <c r="AY238" s="14" t="str">
        <f t="shared" si="61"/>
        <v>4.2-2</v>
      </c>
      <c r="AZ238" s="14">
        <f t="shared" si="68"/>
        <v>2</v>
      </c>
      <c r="BA238" s="15" t="s">
        <v>1091</v>
      </c>
      <c r="BB238" s="14" t="str">
        <f t="shared" si="62"/>
        <v>4.2-2</v>
      </c>
      <c r="BC238" s="14" t="str">
        <f t="shared" si="63"/>
        <v>4.2</v>
      </c>
      <c r="BD238" s="208">
        <f t="shared" si="64"/>
        <v>4</v>
      </c>
    </row>
    <row r="239" spans="29:56">
      <c r="AC239" s="169" t="s">
        <v>760</v>
      </c>
      <c r="AD239" s="7">
        <v>14</v>
      </c>
      <c r="AE239" s="6" t="s">
        <v>262</v>
      </c>
      <c r="AF239" s="7"/>
      <c r="AG239" s="7">
        <v>13</v>
      </c>
      <c r="AH239" s="6" t="s">
        <v>761</v>
      </c>
      <c r="AI239" s="9">
        <f t="shared" si="65"/>
        <v>14</v>
      </c>
      <c r="AJ239" s="170" t="str">
        <f t="shared" si="66"/>
        <v>14.13</v>
      </c>
      <c r="AW239" s="207">
        <v>4</v>
      </c>
      <c r="AX239" s="14" t="s">
        <v>314</v>
      </c>
      <c r="AY239" s="14" t="str">
        <f t="shared" si="61"/>
        <v>4.2-3</v>
      </c>
      <c r="AZ239" s="14">
        <f t="shared" si="68"/>
        <v>3</v>
      </c>
      <c r="BA239" s="15" t="s">
        <v>1092</v>
      </c>
      <c r="BB239" s="14" t="str">
        <f t="shared" si="62"/>
        <v>4.2-3</v>
      </c>
      <c r="BC239" s="14" t="str">
        <f t="shared" si="63"/>
        <v>4.2</v>
      </c>
      <c r="BD239" s="208">
        <f t="shared" si="64"/>
        <v>4</v>
      </c>
    </row>
    <row r="240" spans="29:56">
      <c r="AC240" s="169" t="s">
        <v>762</v>
      </c>
      <c r="AD240" s="7">
        <v>1</v>
      </c>
      <c r="AE240" s="6" t="s">
        <v>272</v>
      </c>
      <c r="AF240" s="7"/>
      <c r="AG240" s="7">
        <v>7</v>
      </c>
      <c r="AH240" s="6" t="s">
        <v>763</v>
      </c>
      <c r="AI240" s="9">
        <f t="shared" si="65"/>
        <v>1</v>
      </c>
      <c r="AJ240" s="170" t="str">
        <f t="shared" si="66"/>
        <v>1.7</v>
      </c>
      <c r="AW240" s="207">
        <v>4</v>
      </c>
      <c r="AX240" s="14" t="s">
        <v>314</v>
      </c>
      <c r="AY240" s="14" t="str">
        <f t="shared" si="61"/>
        <v>4.2-4</v>
      </c>
      <c r="AZ240" s="14">
        <f t="shared" si="68"/>
        <v>4</v>
      </c>
      <c r="BA240" s="15" t="s">
        <v>1093</v>
      </c>
      <c r="BB240" s="14" t="str">
        <f t="shared" si="62"/>
        <v>4.2-4</v>
      </c>
      <c r="BC240" s="14" t="str">
        <f t="shared" si="63"/>
        <v>4.2</v>
      </c>
      <c r="BD240" s="208">
        <f t="shared" si="64"/>
        <v>4</v>
      </c>
    </row>
    <row r="241" spans="29:56">
      <c r="AC241" s="169" t="s">
        <v>764</v>
      </c>
      <c r="AD241" s="7">
        <v>9</v>
      </c>
      <c r="AE241" s="6" t="s">
        <v>260</v>
      </c>
      <c r="AF241" s="7"/>
      <c r="AG241" s="7">
        <v>16</v>
      </c>
      <c r="AH241" s="6" t="s">
        <v>765</v>
      </c>
      <c r="AI241" s="9">
        <f t="shared" si="65"/>
        <v>9</v>
      </c>
      <c r="AJ241" s="170" t="str">
        <f t="shared" si="66"/>
        <v>9.16</v>
      </c>
      <c r="AW241" s="207">
        <v>4</v>
      </c>
      <c r="AX241" s="14" t="s">
        <v>314</v>
      </c>
      <c r="AY241" s="14" t="str">
        <f t="shared" si="61"/>
        <v>4.2-5</v>
      </c>
      <c r="AZ241" s="14">
        <f t="shared" si="68"/>
        <v>5</v>
      </c>
      <c r="BA241" s="15" t="s">
        <v>1094</v>
      </c>
      <c r="BB241" s="14" t="str">
        <f t="shared" si="62"/>
        <v>4.2-5</v>
      </c>
      <c r="BC241" s="14" t="str">
        <f t="shared" si="63"/>
        <v>4.2</v>
      </c>
      <c r="BD241" s="208">
        <f t="shared" si="64"/>
        <v>4</v>
      </c>
    </row>
    <row r="242" spans="29:56">
      <c r="AC242" s="169" t="s">
        <v>766</v>
      </c>
      <c r="AD242" s="7">
        <v>14</v>
      </c>
      <c r="AE242" s="6" t="s">
        <v>262</v>
      </c>
      <c r="AF242" s="7"/>
      <c r="AG242" s="7">
        <v>12</v>
      </c>
      <c r="AH242" s="6" t="s">
        <v>767</v>
      </c>
      <c r="AI242" s="9">
        <f t="shared" si="65"/>
        <v>14</v>
      </c>
      <c r="AJ242" s="170" t="str">
        <f t="shared" si="66"/>
        <v>14.12</v>
      </c>
      <c r="AW242" s="207">
        <v>4</v>
      </c>
      <c r="AX242" s="14" t="s">
        <v>335</v>
      </c>
      <c r="AY242" s="14" t="str">
        <f t="shared" si="61"/>
        <v>4.3-1</v>
      </c>
      <c r="AZ242" s="14">
        <f t="shared" si="68"/>
        <v>1</v>
      </c>
      <c r="BA242" s="15" t="s">
        <v>884</v>
      </c>
      <c r="BB242" s="14" t="str">
        <f t="shared" si="62"/>
        <v>4.3-1</v>
      </c>
      <c r="BC242" s="14" t="str">
        <f t="shared" si="63"/>
        <v>4.3</v>
      </c>
      <c r="BD242" s="208">
        <f t="shared" si="64"/>
        <v>4</v>
      </c>
    </row>
    <row r="243" spans="29:56">
      <c r="AC243" s="169" t="s">
        <v>768</v>
      </c>
      <c r="AD243" s="7">
        <v>9</v>
      </c>
      <c r="AE243" s="6" t="s">
        <v>260</v>
      </c>
      <c r="AF243" s="7"/>
      <c r="AG243" s="7">
        <v>17</v>
      </c>
      <c r="AH243" s="6" t="s">
        <v>769</v>
      </c>
      <c r="AI243" s="9">
        <f t="shared" si="65"/>
        <v>9</v>
      </c>
      <c r="AJ243" s="170" t="str">
        <f t="shared" si="66"/>
        <v>9.17</v>
      </c>
      <c r="AW243" s="207">
        <v>4</v>
      </c>
      <c r="AX243" s="14" t="s">
        <v>363</v>
      </c>
      <c r="AY243" s="14" t="str">
        <f t="shared" si="61"/>
        <v>4.4-1</v>
      </c>
      <c r="AZ243" s="14">
        <f t="shared" si="68"/>
        <v>1</v>
      </c>
      <c r="BA243" s="15" t="s">
        <v>1095</v>
      </c>
      <c r="BB243" s="14" t="str">
        <f t="shared" si="62"/>
        <v>4.4-1</v>
      </c>
      <c r="BC243" s="14" t="str">
        <f t="shared" si="63"/>
        <v>4.4</v>
      </c>
      <c r="BD243" s="208">
        <f t="shared" si="64"/>
        <v>4</v>
      </c>
    </row>
    <row r="244" spans="29:56">
      <c r="AC244" s="169" t="s">
        <v>770</v>
      </c>
      <c r="AD244" s="7">
        <v>6</v>
      </c>
      <c r="AE244" s="6" t="s">
        <v>253</v>
      </c>
      <c r="AF244" s="7"/>
      <c r="AG244" s="7">
        <v>9</v>
      </c>
      <c r="AH244" s="6" t="s">
        <v>771</v>
      </c>
      <c r="AI244" s="9">
        <f t="shared" si="65"/>
        <v>6</v>
      </c>
      <c r="AJ244" s="170" t="str">
        <f t="shared" si="66"/>
        <v>6.9</v>
      </c>
      <c r="AW244" s="207">
        <v>4</v>
      </c>
      <c r="AX244" s="14" t="s">
        <v>363</v>
      </c>
      <c r="AY244" s="14" t="str">
        <f t="shared" si="61"/>
        <v>4.4-2</v>
      </c>
      <c r="AZ244" s="14">
        <f t="shared" si="68"/>
        <v>2</v>
      </c>
      <c r="BA244" s="15" t="s">
        <v>1096</v>
      </c>
      <c r="BB244" s="14" t="str">
        <f t="shared" si="62"/>
        <v>4.4-2</v>
      </c>
      <c r="BC244" s="14" t="str">
        <f t="shared" si="63"/>
        <v>4.4</v>
      </c>
      <c r="BD244" s="208">
        <f t="shared" si="64"/>
        <v>4</v>
      </c>
    </row>
    <row r="245" spans="29:56">
      <c r="AC245" s="169" t="s">
        <v>582</v>
      </c>
      <c r="AD245" s="7">
        <v>13</v>
      </c>
      <c r="AE245" s="6" t="s">
        <v>245</v>
      </c>
      <c r="AF245" s="7"/>
      <c r="AG245" s="7">
        <v>1</v>
      </c>
      <c r="AH245" s="6" t="s">
        <v>583</v>
      </c>
      <c r="AI245" s="9">
        <f t="shared" si="65"/>
        <v>13</v>
      </c>
      <c r="AJ245" s="170" t="str">
        <f t="shared" si="66"/>
        <v>13.1</v>
      </c>
      <c r="AW245" s="207">
        <v>4</v>
      </c>
      <c r="AX245" s="14" t="s">
        <v>363</v>
      </c>
      <c r="AY245" s="14" t="str">
        <f t="shared" si="61"/>
        <v>4.4-3</v>
      </c>
      <c r="AZ245" s="14">
        <f t="shared" si="68"/>
        <v>3</v>
      </c>
      <c r="BA245" s="15" t="s">
        <v>1097</v>
      </c>
      <c r="BB245" s="14" t="str">
        <f t="shared" si="62"/>
        <v>4.4-3</v>
      </c>
      <c r="BC245" s="14" t="str">
        <f t="shared" si="63"/>
        <v>4.4</v>
      </c>
      <c r="BD245" s="208">
        <f t="shared" si="64"/>
        <v>4</v>
      </c>
    </row>
    <row r="246" spans="29:56">
      <c r="AC246" s="169" t="s">
        <v>774</v>
      </c>
      <c r="AD246" s="7">
        <v>5</v>
      </c>
      <c r="AE246" s="6" t="s">
        <v>248</v>
      </c>
      <c r="AF246" s="7"/>
      <c r="AG246" s="7">
        <v>11</v>
      </c>
      <c r="AH246" s="6" t="s">
        <v>775</v>
      </c>
      <c r="AI246" s="9">
        <f t="shared" si="65"/>
        <v>5</v>
      </c>
      <c r="AJ246" s="170" t="str">
        <f t="shared" si="66"/>
        <v>5.11</v>
      </c>
      <c r="AW246" s="207">
        <v>4</v>
      </c>
      <c r="AX246" s="14" t="s">
        <v>363</v>
      </c>
      <c r="AY246" s="14" t="str">
        <f t="shared" si="61"/>
        <v>4.4-4</v>
      </c>
      <c r="AZ246" s="14">
        <f t="shared" si="68"/>
        <v>4</v>
      </c>
      <c r="BA246" s="15" t="s">
        <v>1098</v>
      </c>
      <c r="BB246" s="14" t="str">
        <f t="shared" si="62"/>
        <v>4.4-4</v>
      </c>
      <c r="BC246" s="14" t="str">
        <f t="shared" si="63"/>
        <v>4.4</v>
      </c>
      <c r="BD246" s="208">
        <f t="shared" si="64"/>
        <v>4</v>
      </c>
    </row>
    <row r="247" spans="29:56">
      <c r="AC247" s="169" t="s">
        <v>776</v>
      </c>
      <c r="AD247" s="7">
        <v>11</v>
      </c>
      <c r="AE247" s="6" t="s">
        <v>267</v>
      </c>
      <c r="AF247" s="7"/>
      <c r="AG247" s="7">
        <v>17</v>
      </c>
      <c r="AH247" s="6" t="s">
        <v>777</v>
      </c>
      <c r="AI247" s="9">
        <f t="shared" si="65"/>
        <v>11</v>
      </c>
      <c r="AJ247" s="170" t="str">
        <f t="shared" si="66"/>
        <v>11.17</v>
      </c>
      <c r="AW247" s="207">
        <v>4</v>
      </c>
      <c r="AX247" s="14" t="s">
        <v>363</v>
      </c>
      <c r="AY247" s="14" t="str">
        <f t="shared" si="61"/>
        <v>4.4-5</v>
      </c>
      <c r="AZ247" s="14">
        <f t="shared" si="68"/>
        <v>5</v>
      </c>
      <c r="BA247" s="15" t="s">
        <v>1099</v>
      </c>
      <c r="BB247" s="14" t="str">
        <f t="shared" si="62"/>
        <v>4.4-5</v>
      </c>
      <c r="BC247" s="14" t="str">
        <f t="shared" si="63"/>
        <v>4.4</v>
      </c>
      <c r="BD247" s="208">
        <f t="shared" si="64"/>
        <v>4</v>
      </c>
    </row>
    <row r="248" spans="29:56">
      <c r="AC248" s="169" t="s">
        <v>778</v>
      </c>
      <c r="AD248" s="7">
        <v>11</v>
      </c>
      <c r="AE248" s="6" t="s">
        <v>267</v>
      </c>
      <c r="AF248" s="7"/>
      <c r="AG248" s="7">
        <v>18</v>
      </c>
      <c r="AH248" s="6" t="s">
        <v>779</v>
      </c>
      <c r="AI248" s="9">
        <f t="shared" si="65"/>
        <v>11</v>
      </c>
      <c r="AJ248" s="170" t="str">
        <f t="shared" si="66"/>
        <v>11.18</v>
      </c>
      <c r="AW248" s="207">
        <v>4</v>
      </c>
      <c r="AX248" s="14" t="s">
        <v>363</v>
      </c>
      <c r="AY248" s="14" t="str">
        <f t="shared" si="61"/>
        <v>4.4-6</v>
      </c>
      <c r="AZ248" s="14">
        <f t="shared" si="68"/>
        <v>6</v>
      </c>
      <c r="BA248" s="15" t="s">
        <v>1100</v>
      </c>
      <c r="BB248" s="14" t="str">
        <f t="shared" si="62"/>
        <v>4.4-6</v>
      </c>
      <c r="BC248" s="14" t="str">
        <f t="shared" si="63"/>
        <v>4.4</v>
      </c>
      <c r="BD248" s="208">
        <f t="shared" si="64"/>
        <v>4</v>
      </c>
    </row>
    <row r="249" spans="29:56">
      <c r="AC249" s="169" t="s">
        <v>780</v>
      </c>
      <c r="AD249" s="7">
        <v>14</v>
      </c>
      <c r="AE249" s="6" t="s">
        <v>262</v>
      </c>
      <c r="AF249" s="7"/>
      <c r="AG249" s="7">
        <v>6</v>
      </c>
      <c r="AH249" s="6" t="s">
        <v>781</v>
      </c>
      <c r="AI249" s="9">
        <f t="shared" si="65"/>
        <v>14</v>
      </c>
      <c r="AJ249" s="170" t="str">
        <f t="shared" si="66"/>
        <v>14.6</v>
      </c>
      <c r="AW249" s="207">
        <v>4</v>
      </c>
      <c r="AX249" s="14" t="s">
        <v>363</v>
      </c>
      <c r="AY249" s="14" t="str">
        <f t="shared" si="61"/>
        <v>4.4-7</v>
      </c>
      <c r="AZ249" s="14">
        <f t="shared" si="68"/>
        <v>7</v>
      </c>
      <c r="BA249" s="15" t="s">
        <v>1101</v>
      </c>
      <c r="BB249" s="14" t="str">
        <f t="shared" si="62"/>
        <v>4.4-7</v>
      </c>
      <c r="BC249" s="14" t="str">
        <f t="shared" si="63"/>
        <v>4.4</v>
      </c>
      <c r="BD249" s="208">
        <f t="shared" si="64"/>
        <v>4</v>
      </c>
    </row>
    <row r="250" spans="29:56">
      <c r="AC250" s="169" t="s">
        <v>782</v>
      </c>
      <c r="AD250" s="7">
        <v>2</v>
      </c>
      <c r="AE250" s="6" t="s">
        <v>243</v>
      </c>
      <c r="AF250" s="7"/>
      <c r="AG250" s="7">
        <v>19</v>
      </c>
      <c r="AH250" s="6" t="s">
        <v>783</v>
      </c>
      <c r="AI250" s="9">
        <f t="shared" si="65"/>
        <v>2</v>
      </c>
      <c r="AJ250" s="170" t="str">
        <f t="shared" si="66"/>
        <v>2.19</v>
      </c>
      <c r="AW250" s="207">
        <v>4</v>
      </c>
      <c r="AX250" s="14" t="s">
        <v>363</v>
      </c>
      <c r="AY250" s="14" t="str">
        <f t="shared" si="61"/>
        <v>4.4-8</v>
      </c>
      <c r="AZ250" s="14">
        <f t="shared" si="68"/>
        <v>8</v>
      </c>
      <c r="BA250" s="15" t="s">
        <v>1102</v>
      </c>
      <c r="BB250" s="14" t="str">
        <f t="shared" si="62"/>
        <v>4.4-8</v>
      </c>
      <c r="BC250" s="14" t="str">
        <f t="shared" si="63"/>
        <v>4.4</v>
      </c>
      <c r="BD250" s="208">
        <f t="shared" si="64"/>
        <v>4</v>
      </c>
    </row>
    <row r="251" spans="29:56">
      <c r="AC251" s="169" t="s">
        <v>784</v>
      </c>
      <c r="AD251" s="7">
        <v>6</v>
      </c>
      <c r="AE251" s="6" t="s">
        <v>253</v>
      </c>
      <c r="AF251" s="7"/>
      <c r="AG251" s="7">
        <v>10</v>
      </c>
      <c r="AH251" s="6" t="s">
        <v>785</v>
      </c>
      <c r="AI251" s="9">
        <f t="shared" si="65"/>
        <v>6</v>
      </c>
      <c r="AJ251" s="170" t="str">
        <f t="shared" si="66"/>
        <v>6.10</v>
      </c>
      <c r="AW251" s="207">
        <v>4</v>
      </c>
      <c r="AX251" s="14" t="s">
        <v>363</v>
      </c>
      <c r="AY251" s="14" t="str">
        <f t="shared" si="61"/>
        <v>4.4-9</v>
      </c>
      <c r="AZ251" s="14">
        <f t="shared" si="68"/>
        <v>9</v>
      </c>
      <c r="BA251" s="15" t="s">
        <v>1103</v>
      </c>
      <c r="BB251" s="14" t="str">
        <f t="shared" si="62"/>
        <v>4.4-9</v>
      </c>
      <c r="BC251" s="14" t="str">
        <f t="shared" si="63"/>
        <v>4.4</v>
      </c>
      <c r="BD251" s="208">
        <f t="shared" si="64"/>
        <v>4</v>
      </c>
    </row>
    <row r="252" spans="29:56">
      <c r="AC252" s="169" t="s">
        <v>786</v>
      </c>
      <c r="AD252" s="7">
        <v>13</v>
      </c>
      <c r="AE252" s="6" t="s">
        <v>245</v>
      </c>
      <c r="AF252" s="7"/>
      <c r="AG252" s="7">
        <v>4</v>
      </c>
      <c r="AH252" s="6" t="s">
        <v>787</v>
      </c>
      <c r="AI252" s="9">
        <f t="shared" si="65"/>
        <v>13</v>
      </c>
      <c r="AJ252" s="170" t="str">
        <f t="shared" si="66"/>
        <v>13.4</v>
      </c>
      <c r="AW252" s="207">
        <v>4</v>
      </c>
      <c r="AX252" s="14" t="s">
        <v>363</v>
      </c>
      <c r="AY252" s="14" t="str">
        <f t="shared" si="61"/>
        <v>4.4-10</v>
      </c>
      <c r="AZ252" s="14">
        <f t="shared" si="68"/>
        <v>10</v>
      </c>
      <c r="BA252" s="15" t="s">
        <v>1104</v>
      </c>
      <c r="BB252" s="14" t="str">
        <f t="shared" si="62"/>
        <v>4.4-10</v>
      </c>
      <c r="BC252" s="14" t="str">
        <f t="shared" si="63"/>
        <v>4.4</v>
      </c>
      <c r="BD252" s="208">
        <f t="shared" si="64"/>
        <v>4</v>
      </c>
    </row>
    <row r="253" spans="29:56">
      <c r="AC253" s="171"/>
      <c r="AD253" s="190"/>
      <c r="AE253" s="172"/>
      <c r="AF253" s="190"/>
      <c r="AG253" s="190"/>
      <c r="AH253" s="172" t="s">
        <v>788</v>
      </c>
      <c r="AI253" s="179"/>
      <c r="AJ253" s="173"/>
      <c r="AW253" s="207">
        <v>4</v>
      </c>
      <c r="AX253" s="14" t="s">
        <v>363</v>
      </c>
      <c r="AY253" s="14" t="str">
        <f t="shared" si="61"/>
        <v>4.4-11</v>
      </c>
      <c r="AZ253" s="14">
        <f t="shared" si="68"/>
        <v>11</v>
      </c>
      <c r="BA253" s="15" t="s">
        <v>1105</v>
      </c>
      <c r="BB253" s="14" t="str">
        <f t="shared" si="62"/>
        <v>4.4-11</v>
      </c>
      <c r="BC253" s="14" t="str">
        <f t="shared" si="63"/>
        <v>4.4</v>
      </c>
      <c r="BD253" s="208">
        <f t="shared" si="64"/>
        <v>4</v>
      </c>
    </row>
    <row r="254" spans="29:56">
      <c r="AW254" s="207">
        <v>4</v>
      </c>
      <c r="AX254" s="14" t="s">
        <v>399</v>
      </c>
      <c r="AY254" s="14" t="str">
        <f t="shared" si="61"/>
        <v>4.5-1</v>
      </c>
      <c r="AZ254" s="14">
        <f t="shared" si="68"/>
        <v>1</v>
      </c>
      <c r="BA254" s="15" t="s">
        <v>887</v>
      </c>
      <c r="BB254" s="14" t="str">
        <f t="shared" si="62"/>
        <v>4.5-1</v>
      </c>
      <c r="BC254" s="14" t="str">
        <f t="shared" si="63"/>
        <v>4.5</v>
      </c>
      <c r="BD254" s="208">
        <f t="shared" si="64"/>
        <v>4</v>
      </c>
    </row>
    <row r="255" spans="29:56">
      <c r="AW255" s="207">
        <v>4</v>
      </c>
      <c r="AX255" s="14" t="s">
        <v>422</v>
      </c>
      <c r="AY255" s="14" t="str">
        <f t="shared" si="61"/>
        <v>4.6-1</v>
      </c>
      <c r="AZ255" s="14">
        <v>1</v>
      </c>
      <c r="BA255" s="25" t="s">
        <v>818</v>
      </c>
      <c r="BB255" s="14" t="str">
        <f t="shared" si="62"/>
        <v>4.6-1</v>
      </c>
      <c r="BC255" s="14" t="str">
        <f t="shared" si="63"/>
        <v>4.6</v>
      </c>
      <c r="BD255" s="208">
        <f t="shared" si="64"/>
        <v>4</v>
      </c>
    </row>
    <row r="256" spans="29:56">
      <c r="AW256" s="207">
        <v>4</v>
      </c>
      <c r="AX256" s="14" t="s">
        <v>422</v>
      </c>
      <c r="AY256" s="14" t="str">
        <f t="shared" si="61"/>
        <v>4.6-2</v>
      </c>
      <c r="AZ256" s="14">
        <v>2</v>
      </c>
      <c r="BA256" s="25" t="s">
        <v>820</v>
      </c>
      <c r="BB256" s="14" t="str">
        <f t="shared" si="62"/>
        <v>4.6-2</v>
      </c>
      <c r="BC256" s="14" t="str">
        <f t="shared" si="63"/>
        <v>4.6</v>
      </c>
      <c r="BD256" s="208">
        <f t="shared" si="64"/>
        <v>4</v>
      </c>
    </row>
    <row r="257" spans="49:56">
      <c r="AW257" s="207">
        <v>4</v>
      </c>
      <c r="AX257" s="14" t="s">
        <v>444</v>
      </c>
      <c r="AY257" s="14" t="str">
        <f t="shared" si="61"/>
        <v>4.7-1</v>
      </c>
      <c r="AZ257" s="14">
        <v>1</v>
      </c>
      <c r="BA257" s="25" t="s">
        <v>818</v>
      </c>
      <c r="BB257" s="14" t="str">
        <f t="shared" si="62"/>
        <v>4.7-1</v>
      </c>
      <c r="BC257" s="14" t="str">
        <f t="shared" si="63"/>
        <v>4.7</v>
      </c>
      <c r="BD257" s="208">
        <f t="shared" si="64"/>
        <v>4</v>
      </c>
    </row>
    <row r="258" spans="49:56">
      <c r="AW258" s="207">
        <v>4</v>
      </c>
      <c r="AX258" s="14" t="s">
        <v>444</v>
      </c>
      <c r="AY258" s="14" t="str">
        <f t="shared" ref="AY258:AY321" si="69">IF(BA258="","",CONCATENATE(AX258,"-",AZ258))</f>
        <v>4.7-2</v>
      </c>
      <c r="AZ258" s="14">
        <v>2</v>
      </c>
      <c r="BA258" s="25" t="s">
        <v>820</v>
      </c>
      <c r="BB258" s="14" t="str">
        <f t="shared" ref="BB258:BB264" si="70">+IF(AY258="","",AY258)</f>
        <v>4.7-2</v>
      </c>
      <c r="BC258" s="14" t="str">
        <f t="shared" ref="BC258:BC264" si="71">+IF(AX258="","",AX258)</f>
        <v>4.7</v>
      </c>
      <c r="BD258" s="208">
        <f t="shared" ref="BD258:BD266" si="72">+IF(AW258="","",AW258)</f>
        <v>4</v>
      </c>
    </row>
    <row r="259" spans="49:56">
      <c r="AW259" s="207">
        <v>5</v>
      </c>
      <c r="AX259" s="14" t="s">
        <v>365</v>
      </c>
      <c r="AY259" s="14" t="str">
        <f t="shared" si="69"/>
        <v>5.1-1</v>
      </c>
      <c r="AZ259" s="14">
        <f t="shared" ref="AZ259:AZ264" si="73">IF(BA259="","",IF(AX259=AX258,AZ258+1,1))</f>
        <v>1</v>
      </c>
      <c r="BA259" s="25" t="s">
        <v>1106</v>
      </c>
      <c r="BB259" s="14" t="str">
        <f t="shared" si="70"/>
        <v>5.1-1</v>
      </c>
      <c r="BC259" s="14" t="str">
        <f t="shared" si="71"/>
        <v>5.1</v>
      </c>
      <c r="BD259" s="208">
        <f t="shared" si="72"/>
        <v>5</v>
      </c>
    </row>
    <row r="260" spans="49:56">
      <c r="AW260" s="207">
        <v>5</v>
      </c>
      <c r="AX260" s="14" t="s">
        <v>365</v>
      </c>
      <c r="AY260" s="14" t="str">
        <f t="shared" si="69"/>
        <v>5.1-2</v>
      </c>
      <c r="AZ260" s="14">
        <f t="shared" si="73"/>
        <v>2</v>
      </c>
      <c r="BA260" s="25" t="s">
        <v>1107</v>
      </c>
      <c r="BB260" s="14" t="str">
        <f t="shared" si="70"/>
        <v>5.1-2</v>
      </c>
      <c r="BC260" s="14" t="str">
        <f t="shared" si="71"/>
        <v>5.1</v>
      </c>
      <c r="BD260" s="208">
        <f t="shared" si="72"/>
        <v>5</v>
      </c>
    </row>
    <row r="261" spans="49:56">
      <c r="AW261" s="207">
        <v>5</v>
      </c>
      <c r="AX261" s="14" t="s">
        <v>365</v>
      </c>
      <c r="AY261" s="14" t="str">
        <f t="shared" si="69"/>
        <v>5.1-3</v>
      </c>
      <c r="AZ261" s="14">
        <f t="shared" si="73"/>
        <v>3</v>
      </c>
      <c r="BA261" s="25" t="s">
        <v>1108</v>
      </c>
      <c r="BB261" s="14" t="str">
        <f t="shared" si="70"/>
        <v>5.1-3</v>
      </c>
      <c r="BC261" s="14" t="str">
        <f t="shared" si="71"/>
        <v>5.1</v>
      </c>
      <c r="BD261" s="208">
        <f t="shared" si="72"/>
        <v>5</v>
      </c>
    </row>
    <row r="262" spans="49:56">
      <c r="AW262" s="207">
        <v>5</v>
      </c>
      <c r="AX262" s="14" t="s">
        <v>365</v>
      </c>
      <c r="AY262" s="14" t="str">
        <f t="shared" si="69"/>
        <v>5.1-4</v>
      </c>
      <c r="AZ262" s="14">
        <f t="shared" si="73"/>
        <v>4</v>
      </c>
      <c r="BA262" s="25" t="s">
        <v>1109</v>
      </c>
      <c r="BB262" s="14" t="str">
        <f t="shared" si="70"/>
        <v>5.1-4</v>
      </c>
      <c r="BC262" s="14" t="str">
        <f t="shared" si="71"/>
        <v>5.1</v>
      </c>
      <c r="BD262" s="208">
        <f t="shared" si="72"/>
        <v>5</v>
      </c>
    </row>
    <row r="263" spans="49:56">
      <c r="AW263" s="207">
        <v>5</v>
      </c>
      <c r="AX263" s="14" t="s">
        <v>365</v>
      </c>
      <c r="AY263" s="14" t="str">
        <f t="shared" si="69"/>
        <v>5.1-5</v>
      </c>
      <c r="AZ263" s="14">
        <f t="shared" si="73"/>
        <v>5</v>
      </c>
      <c r="BA263" s="25" t="s">
        <v>1110</v>
      </c>
      <c r="BB263" s="14" t="str">
        <f t="shared" si="70"/>
        <v>5.1-5</v>
      </c>
      <c r="BC263" s="14" t="str">
        <f t="shared" si="71"/>
        <v>5.1</v>
      </c>
      <c r="BD263" s="208">
        <f t="shared" si="72"/>
        <v>5</v>
      </c>
    </row>
    <row r="264" spans="49:56">
      <c r="AW264" s="207">
        <v>5</v>
      </c>
      <c r="AX264" s="14" t="s">
        <v>365</v>
      </c>
      <c r="AY264" s="14" t="str">
        <f t="shared" si="69"/>
        <v>5.1-6</v>
      </c>
      <c r="AZ264" s="14">
        <f t="shared" si="73"/>
        <v>6</v>
      </c>
      <c r="BA264" s="25" t="s">
        <v>1111</v>
      </c>
      <c r="BB264" s="14" t="str">
        <f t="shared" si="70"/>
        <v>5.1-6</v>
      </c>
      <c r="BC264" s="14" t="str">
        <f t="shared" si="71"/>
        <v>5.1</v>
      </c>
      <c r="BD264" s="208">
        <f t="shared" si="72"/>
        <v>5</v>
      </c>
    </row>
    <row r="265" spans="49:56">
      <c r="AW265" s="207">
        <v>5</v>
      </c>
      <c r="AX265" s="14" t="s">
        <v>637</v>
      </c>
      <c r="AY265" s="14" t="str">
        <f t="shared" si="69"/>
        <v>5.10-1</v>
      </c>
      <c r="AZ265" s="14">
        <v>1</v>
      </c>
      <c r="BA265" s="25" t="s">
        <v>818</v>
      </c>
      <c r="BB265" s="14"/>
      <c r="BC265" s="14"/>
      <c r="BD265" s="208">
        <f t="shared" si="72"/>
        <v>5</v>
      </c>
    </row>
    <row r="266" spans="49:56">
      <c r="AW266" s="207">
        <v>5</v>
      </c>
      <c r="AX266" s="14" t="s">
        <v>637</v>
      </c>
      <c r="AY266" s="14" t="str">
        <f t="shared" si="69"/>
        <v>5.10-2</v>
      </c>
      <c r="AZ266" s="14">
        <v>2</v>
      </c>
      <c r="BA266" s="25" t="s">
        <v>820</v>
      </c>
      <c r="BB266" s="14"/>
      <c r="BC266" s="14"/>
      <c r="BD266" s="208">
        <f t="shared" si="72"/>
        <v>5</v>
      </c>
    </row>
    <row r="267" spans="49:56">
      <c r="AW267" s="207">
        <v>5</v>
      </c>
      <c r="AX267" s="14" t="s">
        <v>774</v>
      </c>
      <c r="AY267" s="14" t="str">
        <f t="shared" si="69"/>
        <v>5.11-1</v>
      </c>
      <c r="AZ267" s="14">
        <v>1</v>
      </c>
      <c r="BA267" s="25" t="s">
        <v>818</v>
      </c>
      <c r="BB267" s="14"/>
      <c r="BC267" s="14"/>
      <c r="BD267" s="208"/>
    </row>
    <row r="268" spans="49:56">
      <c r="AW268" s="207">
        <v>5</v>
      </c>
      <c r="AX268" s="14" t="s">
        <v>774</v>
      </c>
      <c r="AY268" s="14" t="str">
        <f t="shared" si="69"/>
        <v>5.11-2</v>
      </c>
      <c r="AZ268" s="14">
        <v>2</v>
      </c>
      <c r="BA268" s="25" t="s">
        <v>820</v>
      </c>
      <c r="BB268" s="14"/>
      <c r="BC268" s="14"/>
      <c r="BD268" s="208"/>
    </row>
    <row r="269" spans="49:56">
      <c r="AW269" s="207">
        <v>5</v>
      </c>
      <c r="AX269" s="14" t="s">
        <v>321</v>
      </c>
      <c r="AY269" s="14" t="str">
        <f t="shared" si="69"/>
        <v>5.2-1</v>
      </c>
      <c r="AZ269" s="14">
        <f t="shared" ref="AZ269:AZ332" si="74">IF(BA269="","",IF(AX269=AX268,AZ268+1,1))</f>
        <v>1</v>
      </c>
      <c r="BA269" s="25" t="s">
        <v>1112</v>
      </c>
      <c r="BB269" s="14" t="str">
        <f t="shared" ref="BB269:BB332" si="75">+IF(AY269="","",AY269)</f>
        <v>5.2-1</v>
      </c>
      <c r="BC269" s="14" t="str">
        <f t="shared" ref="BC269:BC332" si="76">+IF(AX269="","",AX269)</f>
        <v>5.2</v>
      </c>
      <c r="BD269" s="208">
        <f t="shared" ref="BD269:BD332" si="77">+IF(AW269="","",AW269)</f>
        <v>5</v>
      </c>
    </row>
    <row r="270" spans="49:56">
      <c r="AW270" s="207">
        <v>5</v>
      </c>
      <c r="AX270" s="14" t="s">
        <v>321</v>
      </c>
      <c r="AY270" s="14" t="str">
        <f t="shared" si="69"/>
        <v>5.2-2</v>
      </c>
      <c r="AZ270" s="14">
        <f t="shared" si="74"/>
        <v>2</v>
      </c>
      <c r="BA270" s="25" t="s">
        <v>1113</v>
      </c>
      <c r="BB270" s="14" t="str">
        <f t="shared" si="75"/>
        <v>5.2-2</v>
      </c>
      <c r="BC270" s="14" t="str">
        <f t="shared" si="76"/>
        <v>5.2</v>
      </c>
      <c r="BD270" s="208">
        <f t="shared" si="77"/>
        <v>5</v>
      </c>
    </row>
    <row r="271" spans="49:56">
      <c r="AW271" s="207">
        <v>5</v>
      </c>
      <c r="AX271" s="14" t="s">
        <v>321</v>
      </c>
      <c r="AY271" s="14" t="str">
        <f t="shared" si="69"/>
        <v>5.2-3</v>
      </c>
      <c r="AZ271" s="14">
        <f t="shared" si="74"/>
        <v>3</v>
      </c>
      <c r="BA271" s="25" t="s">
        <v>1114</v>
      </c>
      <c r="BB271" s="14" t="str">
        <f t="shared" si="75"/>
        <v>5.2-3</v>
      </c>
      <c r="BC271" s="14" t="str">
        <f t="shared" si="76"/>
        <v>5.2</v>
      </c>
      <c r="BD271" s="208">
        <f t="shared" si="77"/>
        <v>5</v>
      </c>
    </row>
    <row r="272" spans="49:56">
      <c r="AW272" s="207">
        <v>5</v>
      </c>
      <c r="AX272" s="14" t="s">
        <v>321</v>
      </c>
      <c r="AY272" s="14" t="str">
        <f t="shared" si="69"/>
        <v>5.2-4</v>
      </c>
      <c r="AZ272" s="14">
        <f t="shared" si="74"/>
        <v>4</v>
      </c>
      <c r="BA272" s="25" t="s">
        <v>1115</v>
      </c>
      <c r="BB272" s="14" t="str">
        <f t="shared" si="75"/>
        <v>5.2-4</v>
      </c>
      <c r="BC272" s="14" t="str">
        <f t="shared" si="76"/>
        <v>5.2</v>
      </c>
      <c r="BD272" s="208">
        <f t="shared" si="77"/>
        <v>5</v>
      </c>
    </row>
    <row r="273" spans="49:56">
      <c r="AW273" s="207">
        <v>5</v>
      </c>
      <c r="AX273" s="14" t="s">
        <v>345</v>
      </c>
      <c r="AY273" s="14" t="str">
        <f t="shared" si="69"/>
        <v>5.3-1</v>
      </c>
      <c r="AZ273" s="14">
        <f t="shared" si="74"/>
        <v>1</v>
      </c>
      <c r="BA273" s="25" t="s">
        <v>1116</v>
      </c>
      <c r="BB273" s="14" t="str">
        <f t="shared" si="75"/>
        <v>5.3-1</v>
      </c>
      <c r="BC273" s="14" t="str">
        <f t="shared" si="76"/>
        <v>5.3</v>
      </c>
      <c r="BD273" s="208">
        <f t="shared" si="77"/>
        <v>5</v>
      </c>
    </row>
    <row r="274" spans="49:56">
      <c r="AW274" s="207">
        <v>5</v>
      </c>
      <c r="AX274" s="14" t="s">
        <v>345</v>
      </c>
      <c r="AY274" s="14" t="str">
        <f t="shared" si="69"/>
        <v>5.3-2</v>
      </c>
      <c r="AZ274" s="14">
        <f t="shared" si="74"/>
        <v>2</v>
      </c>
      <c r="BA274" s="25" t="s">
        <v>1117</v>
      </c>
      <c r="BB274" s="14" t="str">
        <f t="shared" si="75"/>
        <v>5.3-2</v>
      </c>
      <c r="BC274" s="14" t="str">
        <f t="shared" si="76"/>
        <v>5.3</v>
      </c>
      <c r="BD274" s="208">
        <f t="shared" si="77"/>
        <v>5</v>
      </c>
    </row>
    <row r="275" spans="49:56">
      <c r="AW275" s="207">
        <v>5</v>
      </c>
      <c r="AX275" s="14" t="s">
        <v>345</v>
      </c>
      <c r="AY275" s="14" t="str">
        <f t="shared" si="69"/>
        <v>5.3-3</v>
      </c>
      <c r="AZ275" s="14">
        <f t="shared" si="74"/>
        <v>3</v>
      </c>
      <c r="BA275" s="25" t="s">
        <v>1118</v>
      </c>
      <c r="BB275" s="14" t="str">
        <f t="shared" si="75"/>
        <v>5.3-3</v>
      </c>
      <c r="BC275" s="14" t="str">
        <f t="shared" si="76"/>
        <v>5.3</v>
      </c>
      <c r="BD275" s="208">
        <f t="shared" si="77"/>
        <v>5</v>
      </c>
    </row>
    <row r="276" spans="49:56">
      <c r="AW276" s="207">
        <v>5</v>
      </c>
      <c r="AX276" s="14" t="s">
        <v>345</v>
      </c>
      <c r="AY276" s="14" t="str">
        <f t="shared" si="69"/>
        <v>5.3-4</v>
      </c>
      <c r="AZ276" s="14">
        <f t="shared" si="74"/>
        <v>4</v>
      </c>
      <c r="BA276" s="25" t="s">
        <v>1119</v>
      </c>
      <c r="BB276" s="14" t="str">
        <f t="shared" si="75"/>
        <v>5.3-4</v>
      </c>
      <c r="BC276" s="14" t="str">
        <f t="shared" si="76"/>
        <v>5.3</v>
      </c>
      <c r="BD276" s="208">
        <f t="shared" si="77"/>
        <v>5</v>
      </c>
    </row>
    <row r="277" spans="49:56">
      <c r="AW277" s="207">
        <v>5</v>
      </c>
      <c r="AX277" s="14" t="s">
        <v>345</v>
      </c>
      <c r="AY277" s="14" t="str">
        <f t="shared" si="69"/>
        <v>5.3-5</v>
      </c>
      <c r="AZ277" s="14">
        <f t="shared" si="74"/>
        <v>5</v>
      </c>
      <c r="BA277" s="25" t="s">
        <v>1120</v>
      </c>
      <c r="BB277" s="14" t="str">
        <f t="shared" si="75"/>
        <v>5.3-5</v>
      </c>
      <c r="BC277" s="14" t="str">
        <f t="shared" si="76"/>
        <v>5.3</v>
      </c>
      <c r="BD277" s="208">
        <f t="shared" si="77"/>
        <v>5</v>
      </c>
    </row>
    <row r="278" spans="49:56">
      <c r="AW278" s="207">
        <v>5</v>
      </c>
      <c r="AX278" s="14" t="s">
        <v>345</v>
      </c>
      <c r="AY278" s="14" t="str">
        <f t="shared" si="69"/>
        <v>5.3-6</v>
      </c>
      <c r="AZ278" s="14">
        <f t="shared" si="74"/>
        <v>6</v>
      </c>
      <c r="BA278" s="25" t="s">
        <v>1121</v>
      </c>
      <c r="BB278" s="14" t="str">
        <f t="shared" si="75"/>
        <v>5.3-6</v>
      </c>
      <c r="BC278" s="14" t="str">
        <f t="shared" si="76"/>
        <v>5.3</v>
      </c>
      <c r="BD278" s="208">
        <f t="shared" si="77"/>
        <v>5</v>
      </c>
    </row>
    <row r="279" spans="49:56">
      <c r="AW279" s="207">
        <v>5</v>
      </c>
      <c r="AX279" s="14" t="s">
        <v>345</v>
      </c>
      <c r="AY279" s="14" t="str">
        <f t="shared" si="69"/>
        <v>5.3-7</v>
      </c>
      <c r="AZ279" s="14">
        <f t="shared" si="74"/>
        <v>7</v>
      </c>
      <c r="BA279" s="25" t="s">
        <v>1122</v>
      </c>
      <c r="BB279" s="14" t="str">
        <f t="shared" si="75"/>
        <v>5.3-7</v>
      </c>
      <c r="BC279" s="14" t="str">
        <f t="shared" si="76"/>
        <v>5.3</v>
      </c>
      <c r="BD279" s="208">
        <f t="shared" si="77"/>
        <v>5</v>
      </c>
    </row>
    <row r="280" spans="49:56">
      <c r="AW280" s="207">
        <v>5</v>
      </c>
      <c r="AX280" s="14" t="s">
        <v>345</v>
      </c>
      <c r="AY280" s="14" t="str">
        <f t="shared" si="69"/>
        <v>5.3-8</v>
      </c>
      <c r="AZ280" s="14">
        <f t="shared" si="74"/>
        <v>8</v>
      </c>
      <c r="BA280" s="25" t="s">
        <v>1123</v>
      </c>
      <c r="BB280" s="14" t="str">
        <f t="shared" si="75"/>
        <v>5.3-8</v>
      </c>
      <c r="BC280" s="14" t="str">
        <f t="shared" si="76"/>
        <v>5.3</v>
      </c>
      <c r="BD280" s="208">
        <f t="shared" si="77"/>
        <v>5</v>
      </c>
    </row>
    <row r="281" spans="49:56">
      <c r="AW281" s="207">
        <v>5</v>
      </c>
      <c r="AX281" s="14" t="s">
        <v>376</v>
      </c>
      <c r="AY281" s="14" t="str">
        <f t="shared" si="69"/>
        <v>5.4-1</v>
      </c>
      <c r="AZ281" s="14">
        <f t="shared" si="74"/>
        <v>1</v>
      </c>
      <c r="BA281" s="25" t="s">
        <v>897</v>
      </c>
      <c r="BB281" s="14" t="str">
        <f t="shared" si="75"/>
        <v>5.4-1</v>
      </c>
      <c r="BC281" s="14" t="str">
        <f t="shared" si="76"/>
        <v>5.4</v>
      </c>
      <c r="BD281" s="208">
        <f t="shared" si="77"/>
        <v>5</v>
      </c>
    </row>
    <row r="282" spans="49:56">
      <c r="AW282" s="207">
        <v>5</v>
      </c>
      <c r="AX282" s="14" t="s">
        <v>376</v>
      </c>
      <c r="AY282" s="14" t="str">
        <f t="shared" si="69"/>
        <v>5.4-2</v>
      </c>
      <c r="AZ282" s="14">
        <f t="shared" si="74"/>
        <v>2</v>
      </c>
      <c r="BA282" s="25" t="s">
        <v>1124</v>
      </c>
      <c r="BB282" s="14" t="str">
        <f t="shared" si="75"/>
        <v>5.4-2</v>
      </c>
      <c r="BC282" s="14" t="str">
        <f t="shared" si="76"/>
        <v>5.4</v>
      </c>
      <c r="BD282" s="208">
        <f t="shared" si="77"/>
        <v>5</v>
      </c>
    </row>
    <row r="283" spans="49:56">
      <c r="AW283" s="207">
        <v>5</v>
      </c>
      <c r="AX283" s="14" t="s">
        <v>376</v>
      </c>
      <c r="AY283" s="14" t="str">
        <f t="shared" si="69"/>
        <v>5.4-3</v>
      </c>
      <c r="AZ283" s="14">
        <f t="shared" si="74"/>
        <v>3</v>
      </c>
      <c r="BA283" s="25" t="s">
        <v>1125</v>
      </c>
      <c r="BB283" s="14" t="str">
        <f t="shared" si="75"/>
        <v>5.4-3</v>
      </c>
      <c r="BC283" s="14" t="str">
        <f t="shared" si="76"/>
        <v>5.4</v>
      </c>
      <c r="BD283" s="208">
        <f t="shared" si="77"/>
        <v>5</v>
      </c>
    </row>
    <row r="284" spans="49:56">
      <c r="AW284" s="207">
        <v>5</v>
      </c>
      <c r="AX284" s="14" t="s">
        <v>376</v>
      </c>
      <c r="AY284" s="14" t="str">
        <f t="shared" si="69"/>
        <v>5.4-4</v>
      </c>
      <c r="AZ284" s="14">
        <f t="shared" si="74"/>
        <v>4</v>
      </c>
      <c r="BA284" s="25" t="s">
        <v>1126</v>
      </c>
      <c r="BB284" s="14" t="str">
        <f t="shared" si="75"/>
        <v>5.4-4</v>
      </c>
      <c r="BC284" s="14" t="str">
        <f t="shared" si="76"/>
        <v>5.4</v>
      </c>
      <c r="BD284" s="208">
        <f t="shared" si="77"/>
        <v>5</v>
      </c>
    </row>
    <row r="285" spans="49:56">
      <c r="AW285" s="207">
        <v>5</v>
      </c>
      <c r="AX285" s="14" t="s">
        <v>376</v>
      </c>
      <c r="AY285" s="14" t="str">
        <f t="shared" si="69"/>
        <v>5.4-5</v>
      </c>
      <c r="AZ285" s="14">
        <f t="shared" si="74"/>
        <v>5</v>
      </c>
      <c r="BA285" s="25" t="s">
        <v>1127</v>
      </c>
      <c r="BB285" s="14" t="str">
        <f t="shared" si="75"/>
        <v>5.4-5</v>
      </c>
      <c r="BC285" s="14" t="str">
        <f t="shared" si="76"/>
        <v>5.4</v>
      </c>
      <c r="BD285" s="208">
        <f t="shared" si="77"/>
        <v>5</v>
      </c>
    </row>
    <row r="286" spans="49:56">
      <c r="AW286" s="207">
        <v>5</v>
      </c>
      <c r="AX286" s="14" t="s">
        <v>376</v>
      </c>
      <c r="AY286" s="14" t="str">
        <f t="shared" si="69"/>
        <v>5.4-6</v>
      </c>
      <c r="AZ286" s="14">
        <f t="shared" si="74"/>
        <v>6</v>
      </c>
      <c r="BA286" s="25" t="s">
        <v>1128</v>
      </c>
      <c r="BB286" s="14" t="str">
        <f t="shared" si="75"/>
        <v>5.4-6</v>
      </c>
      <c r="BC286" s="14" t="str">
        <f t="shared" si="76"/>
        <v>5.4</v>
      </c>
      <c r="BD286" s="208">
        <f t="shared" si="77"/>
        <v>5</v>
      </c>
    </row>
    <row r="287" spans="49:56">
      <c r="AW287" s="207">
        <v>5</v>
      </c>
      <c r="AX287" s="14" t="s">
        <v>376</v>
      </c>
      <c r="AY287" s="14" t="str">
        <f t="shared" si="69"/>
        <v>5.4-7</v>
      </c>
      <c r="AZ287" s="14">
        <f t="shared" si="74"/>
        <v>7</v>
      </c>
      <c r="BA287" s="25" t="s">
        <v>1129</v>
      </c>
      <c r="BB287" s="14" t="str">
        <f t="shared" si="75"/>
        <v>5.4-7</v>
      </c>
      <c r="BC287" s="14" t="str">
        <f t="shared" si="76"/>
        <v>5.4</v>
      </c>
      <c r="BD287" s="208">
        <f t="shared" si="77"/>
        <v>5</v>
      </c>
    </row>
    <row r="288" spans="49:56">
      <c r="AW288" s="207">
        <v>5</v>
      </c>
      <c r="AX288" s="14" t="s">
        <v>376</v>
      </c>
      <c r="AY288" s="14" t="str">
        <f t="shared" si="69"/>
        <v>5.4-8</v>
      </c>
      <c r="AZ288" s="14">
        <f t="shared" si="74"/>
        <v>8</v>
      </c>
      <c r="BA288" s="25" t="s">
        <v>1130</v>
      </c>
      <c r="BB288" s="14" t="str">
        <f t="shared" si="75"/>
        <v>5.4-8</v>
      </c>
      <c r="BC288" s="14" t="str">
        <f t="shared" si="76"/>
        <v>5.4</v>
      </c>
      <c r="BD288" s="208">
        <f t="shared" si="77"/>
        <v>5</v>
      </c>
    </row>
    <row r="289" spans="49:56">
      <c r="AW289" s="207">
        <v>5</v>
      </c>
      <c r="AX289" s="14" t="s">
        <v>681</v>
      </c>
      <c r="AY289" s="14" t="str">
        <f t="shared" si="69"/>
        <v>5.5-1</v>
      </c>
      <c r="AZ289" s="14">
        <f t="shared" si="74"/>
        <v>1</v>
      </c>
      <c r="BA289" s="25" t="s">
        <v>899</v>
      </c>
      <c r="BB289" s="14" t="str">
        <f t="shared" si="75"/>
        <v>5.5-1</v>
      </c>
      <c r="BC289" s="14" t="str">
        <f t="shared" si="76"/>
        <v>5.5</v>
      </c>
      <c r="BD289" s="208">
        <f t="shared" si="77"/>
        <v>5</v>
      </c>
    </row>
    <row r="290" spans="49:56">
      <c r="AW290" s="207">
        <v>5</v>
      </c>
      <c r="AX290" s="14" t="s">
        <v>681</v>
      </c>
      <c r="AY290" s="14" t="str">
        <f t="shared" si="69"/>
        <v>5.5-2</v>
      </c>
      <c r="AZ290" s="14">
        <f t="shared" si="74"/>
        <v>2</v>
      </c>
      <c r="BA290" s="25" t="s">
        <v>1131</v>
      </c>
      <c r="BB290" s="14" t="str">
        <f t="shared" si="75"/>
        <v>5.5-2</v>
      </c>
      <c r="BC290" s="14" t="str">
        <f t="shared" si="76"/>
        <v>5.5</v>
      </c>
      <c r="BD290" s="208">
        <f t="shared" si="77"/>
        <v>5</v>
      </c>
    </row>
    <row r="291" spans="49:56">
      <c r="AW291" s="207">
        <v>5</v>
      </c>
      <c r="AX291" s="14" t="s">
        <v>681</v>
      </c>
      <c r="AY291" s="14" t="str">
        <f t="shared" si="69"/>
        <v>5.5-3</v>
      </c>
      <c r="AZ291" s="14">
        <f t="shared" si="74"/>
        <v>3</v>
      </c>
      <c r="BA291" s="25" t="s">
        <v>1132</v>
      </c>
      <c r="BB291" s="14" t="str">
        <f t="shared" si="75"/>
        <v>5.5-3</v>
      </c>
      <c r="BC291" s="14" t="str">
        <f t="shared" si="76"/>
        <v>5.5</v>
      </c>
      <c r="BD291" s="208">
        <f t="shared" si="77"/>
        <v>5</v>
      </c>
    </row>
    <row r="292" spans="49:56">
      <c r="AW292" s="207">
        <v>5</v>
      </c>
      <c r="AX292" s="14" t="s">
        <v>382</v>
      </c>
      <c r="AY292" s="14" t="str">
        <f t="shared" si="69"/>
        <v>5.6-1</v>
      </c>
      <c r="AZ292" s="14">
        <f t="shared" si="74"/>
        <v>1</v>
      </c>
      <c r="BA292" s="25" t="s">
        <v>1133</v>
      </c>
      <c r="BB292" s="14" t="str">
        <f t="shared" si="75"/>
        <v>5.6-1</v>
      </c>
      <c r="BC292" s="14" t="str">
        <f t="shared" si="76"/>
        <v>5.6</v>
      </c>
      <c r="BD292" s="208">
        <f t="shared" si="77"/>
        <v>5</v>
      </c>
    </row>
    <row r="293" spans="49:56">
      <c r="AW293" s="207">
        <v>5</v>
      </c>
      <c r="AX293" s="14" t="s">
        <v>382</v>
      </c>
      <c r="AY293" s="14" t="str">
        <f t="shared" si="69"/>
        <v>5.6-2</v>
      </c>
      <c r="AZ293" s="14">
        <f t="shared" si="74"/>
        <v>2</v>
      </c>
      <c r="BA293" s="25" t="s">
        <v>1134</v>
      </c>
      <c r="BB293" s="14" t="str">
        <f t="shared" si="75"/>
        <v>5.6-2</v>
      </c>
      <c r="BC293" s="14" t="str">
        <f t="shared" si="76"/>
        <v>5.6</v>
      </c>
      <c r="BD293" s="208">
        <f t="shared" si="77"/>
        <v>5</v>
      </c>
    </row>
    <row r="294" spans="49:56">
      <c r="AW294" s="207">
        <v>5</v>
      </c>
      <c r="AX294" s="14" t="s">
        <v>382</v>
      </c>
      <c r="AY294" s="14" t="str">
        <f t="shared" si="69"/>
        <v>5.6-3</v>
      </c>
      <c r="AZ294" s="14">
        <f t="shared" si="74"/>
        <v>3</v>
      </c>
      <c r="BA294" s="25" t="s">
        <v>1135</v>
      </c>
      <c r="BB294" s="14" t="str">
        <f t="shared" si="75"/>
        <v>5.6-3</v>
      </c>
      <c r="BC294" s="14" t="str">
        <f t="shared" si="76"/>
        <v>5.6</v>
      </c>
      <c r="BD294" s="208">
        <f t="shared" si="77"/>
        <v>5</v>
      </c>
    </row>
    <row r="295" spans="49:56">
      <c r="AW295" s="207">
        <v>5</v>
      </c>
      <c r="AX295" s="14" t="s">
        <v>608</v>
      </c>
      <c r="AY295" s="14" t="str">
        <f t="shared" si="69"/>
        <v>5.7-1</v>
      </c>
      <c r="AZ295" s="14">
        <f t="shared" si="74"/>
        <v>1</v>
      </c>
      <c r="BA295" s="25" t="s">
        <v>1136</v>
      </c>
      <c r="BB295" s="14" t="str">
        <f t="shared" si="75"/>
        <v>5.7-1</v>
      </c>
      <c r="BC295" s="14" t="str">
        <f t="shared" si="76"/>
        <v>5.7</v>
      </c>
      <c r="BD295" s="208">
        <f t="shared" si="77"/>
        <v>5</v>
      </c>
    </row>
    <row r="296" spans="49:56">
      <c r="AW296" s="207">
        <v>5</v>
      </c>
      <c r="AX296" s="14" t="s">
        <v>608</v>
      </c>
      <c r="AY296" s="14" t="str">
        <f t="shared" si="69"/>
        <v>5.7-2</v>
      </c>
      <c r="AZ296" s="14">
        <f t="shared" si="74"/>
        <v>2</v>
      </c>
      <c r="BA296" s="25" t="s">
        <v>1137</v>
      </c>
      <c r="BB296" s="14" t="str">
        <f t="shared" si="75"/>
        <v>5.7-2</v>
      </c>
      <c r="BC296" s="14" t="str">
        <f t="shared" si="76"/>
        <v>5.7</v>
      </c>
      <c r="BD296" s="208">
        <f t="shared" si="77"/>
        <v>5</v>
      </c>
    </row>
    <row r="297" spans="49:56">
      <c r="AW297" s="207">
        <v>5</v>
      </c>
      <c r="AX297" s="14" t="s">
        <v>608</v>
      </c>
      <c r="AY297" s="14" t="str">
        <f t="shared" si="69"/>
        <v>5.7-3</v>
      </c>
      <c r="AZ297" s="14">
        <f t="shared" si="74"/>
        <v>3</v>
      </c>
      <c r="BA297" s="25" t="s">
        <v>1138</v>
      </c>
      <c r="BB297" s="14" t="str">
        <f t="shared" si="75"/>
        <v>5.7-3</v>
      </c>
      <c r="BC297" s="14" t="str">
        <f t="shared" si="76"/>
        <v>5.7</v>
      </c>
      <c r="BD297" s="208">
        <f t="shared" si="77"/>
        <v>5</v>
      </c>
    </row>
    <row r="298" spans="49:56">
      <c r="AW298" s="207">
        <v>5</v>
      </c>
      <c r="AX298" s="14" t="s">
        <v>608</v>
      </c>
      <c r="AY298" s="14" t="str">
        <f t="shared" si="69"/>
        <v>5.7-4</v>
      </c>
      <c r="AZ298" s="14">
        <f t="shared" si="74"/>
        <v>4</v>
      </c>
      <c r="BA298" s="25" t="s">
        <v>1139</v>
      </c>
      <c r="BB298" s="14" t="str">
        <f t="shared" si="75"/>
        <v>5.7-4</v>
      </c>
      <c r="BC298" s="14" t="str">
        <f t="shared" si="76"/>
        <v>5.7</v>
      </c>
      <c r="BD298" s="208">
        <f t="shared" si="77"/>
        <v>5</v>
      </c>
    </row>
    <row r="299" spans="49:56">
      <c r="AW299" s="207">
        <v>5</v>
      </c>
      <c r="AX299" s="14" t="s">
        <v>608</v>
      </c>
      <c r="AY299" s="14" t="str">
        <f t="shared" si="69"/>
        <v>5.7-5</v>
      </c>
      <c r="AZ299" s="14">
        <f t="shared" si="74"/>
        <v>5</v>
      </c>
      <c r="BA299" s="25" t="s">
        <v>1140</v>
      </c>
      <c r="BB299" s="14" t="str">
        <f t="shared" si="75"/>
        <v>5.7-5</v>
      </c>
      <c r="BC299" s="14" t="str">
        <f t="shared" si="76"/>
        <v>5.7</v>
      </c>
      <c r="BD299" s="208">
        <f t="shared" si="77"/>
        <v>5</v>
      </c>
    </row>
    <row r="300" spans="49:56">
      <c r="AW300" s="207">
        <v>5</v>
      </c>
      <c r="AX300" s="14" t="s">
        <v>608</v>
      </c>
      <c r="AY300" s="14" t="str">
        <f t="shared" si="69"/>
        <v>5.7-6</v>
      </c>
      <c r="AZ300" s="14">
        <f t="shared" si="74"/>
        <v>6</v>
      </c>
      <c r="BA300" s="25" t="s">
        <v>1141</v>
      </c>
      <c r="BB300" s="14" t="str">
        <f t="shared" si="75"/>
        <v>5.7-6</v>
      </c>
      <c r="BC300" s="14" t="str">
        <f t="shared" si="76"/>
        <v>5.7</v>
      </c>
      <c r="BD300" s="208">
        <f t="shared" si="77"/>
        <v>5</v>
      </c>
    </row>
    <row r="301" spans="49:56">
      <c r="AW301" s="207">
        <v>5</v>
      </c>
      <c r="AX301" s="14" t="s">
        <v>608</v>
      </c>
      <c r="AY301" s="14" t="str">
        <f t="shared" si="69"/>
        <v>5.7-7</v>
      </c>
      <c r="AZ301" s="14">
        <f t="shared" si="74"/>
        <v>7</v>
      </c>
      <c r="BA301" s="25" t="s">
        <v>1142</v>
      </c>
      <c r="BB301" s="14" t="str">
        <f t="shared" si="75"/>
        <v>5.7-7</v>
      </c>
      <c r="BC301" s="14" t="str">
        <f t="shared" si="76"/>
        <v>5.7</v>
      </c>
      <c r="BD301" s="208">
        <f t="shared" si="77"/>
        <v>5</v>
      </c>
    </row>
    <row r="302" spans="49:56">
      <c r="AW302" s="207">
        <v>5</v>
      </c>
      <c r="AX302" s="14" t="s">
        <v>563</v>
      </c>
      <c r="AY302" s="14" t="str">
        <f t="shared" si="69"/>
        <v>5.8-1</v>
      </c>
      <c r="AZ302" s="14">
        <f t="shared" si="74"/>
        <v>1</v>
      </c>
      <c r="BA302" s="25" t="s">
        <v>1143</v>
      </c>
      <c r="BB302" s="14" t="str">
        <f t="shared" si="75"/>
        <v>5.8-1</v>
      </c>
      <c r="BC302" s="14" t="str">
        <f t="shared" si="76"/>
        <v>5.8</v>
      </c>
      <c r="BD302" s="208">
        <f t="shared" si="77"/>
        <v>5</v>
      </c>
    </row>
    <row r="303" spans="49:56">
      <c r="AW303" s="207">
        <v>5</v>
      </c>
      <c r="AX303" s="14" t="s">
        <v>563</v>
      </c>
      <c r="AY303" s="14" t="str">
        <f t="shared" si="69"/>
        <v>5.8-2</v>
      </c>
      <c r="AZ303" s="14">
        <f t="shared" si="74"/>
        <v>2</v>
      </c>
      <c r="BA303" s="25" t="s">
        <v>814</v>
      </c>
      <c r="BB303" s="14" t="str">
        <f t="shared" si="75"/>
        <v>5.8-2</v>
      </c>
      <c r="BC303" s="14" t="str">
        <f t="shared" si="76"/>
        <v>5.8</v>
      </c>
      <c r="BD303" s="208">
        <f t="shared" si="77"/>
        <v>5</v>
      </c>
    </row>
    <row r="304" spans="49:56">
      <c r="AW304" s="207">
        <v>5</v>
      </c>
      <c r="AX304" s="14" t="s">
        <v>563</v>
      </c>
      <c r="AY304" s="14" t="str">
        <f t="shared" si="69"/>
        <v>5.8-3</v>
      </c>
      <c r="AZ304" s="14">
        <f t="shared" si="74"/>
        <v>3</v>
      </c>
      <c r="BA304" s="25" t="s">
        <v>1144</v>
      </c>
      <c r="BB304" s="14" t="str">
        <f t="shared" si="75"/>
        <v>5.8-3</v>
      </c>
      <c r="BC304" s="14" t="str">
        <f t="shared" si="76"/>
        <v>5.8</v>
      </c>
      <c r="BD304" s="208">
        <f t="shared" si="77"/>
        <v>5</v>
      </c>
    </row>
    <row r="305" spans="49:56">
      <c r="AW305" s="207">
        <v>5</v>
      </c>
      <c r="AX305" s="14" t="s">
        <v>563</v>
      </c>
      <c r="AY305" s="14" t="str">
        <f t="shared" si="69"/>
        <v>5.8-4</v>
      </c>
      <c r="AZ305" s="14">
        <f t="shared" si="74"/>
        <v>4</v>
      </c>
      <c r="BA305" s="25" t="s">
        <v>1145</v>
      </c>
      <c r="BB305" s="14" t="str">
        <f t="shared" si="75"/>
        <v>5.8-4</v>
      </c>
      <c r="BC305" s="14" t="str">
        <f t="shared" si="76"/>
        <v>5.8</v>
      </c>
      <c r="BD305" s="208">
        <f t="shared" si="77"/>
        <v>5</v>
      </c>
    </row>
    <row r="306" spans="49:56">
      <c r="AW306" s="207">
        <v>5</v>
      </c>
      <c r="AX306" s="14" t="s">
        <v>563</v>
      </c>
      <c r="AY306" s="14" t="str">
        <f t="shared" si="69"/>
        <v>5.8-5</v>
      </c>
      <c r="AZ306" s="14">
        <f t="shared" si="74"/>
        <v>5</v>
      </c>
      <c r="BA306" s="25" t="s">
        <v>1146</v>
      </c>
      <c r="BB306" s="14" t="str">
        <f t="shared" si="75"/>
        <v>5.8-5</v>
      </c>
      <c r="BC306" s="14" t="str">
        <f t="shared" si="76"/>
        <v>5.8</v>
      </c>
      <c r="BD306" s="208">
        <f t="shared" si="77"/>
        <v>5</v>
      </c>
    </row>
    <row r="307" spans="49:56">
      <c r="AW307" s="207">
        <v>5</v>
      </c>
      <c r="AX307" s="14" t="s">
        <v>635</v>
      </c>
      <c r="AY307" s="14" t="str">
        <f t="shared" si="69"/>
        <v>5.9-1</v>
      </c>
      <c r="AZ307" s="14">
        <f t="shared" si="74"/>
        <v>1</v>
      </c>
      <c r="BA307" s="25" t="s">
        <v>1147</v>
      </c>
      <c r="BB307" s="14" t="str">
        <f t="shared" si="75"/>
        <v>5.9-1</v>
      </c>
      <c r="BC307" s="14" t="str">
        <f t="shared" si="76"/>
        <v>5.9</v>
      </c>
      <c r="BD307" s="208">
        <f t="shared" si="77"/>
        <v>5</v>
      </c>
    </row>
    <row r="308" spans="49:56">
      <c r="AW308" s="207">
        <v>5</v>
      </c>
      <c r="AX308" s="14" t="s">
        <v>635</v>
      </c>
      <c r="AY308" s="14" t="str">
        <f t="shared" si="69"/>
        <v>5.9-2</v>
      </c>
      <c r="AZ308" s="14">
        <f t="shared" si="74"/>
        <v>2</v>
      </c>
      <c r="BA308" s="25" t="s">
        <v>1148</v>
      </c>
      <c r="BB308" s="14" t="str">
        <f t="shared" si="75"/>
        <v>5.9-2</v>
      </c>
      <c r="BC308" s="14" t="str">
        <f t="shared" si="76"/>
        <v>5.9</v>
      </c>
      <c r="BD308" s="208">
        <f t="shared" si="77"/>
        <v>5</v>
      </c>
    </row>
    <row r="309" spans="49:56">
      <c r="AW309" s="207">
        <v>5</v>
      </c>
      <c r="AX309" s="14" t="s">
        <v>635</v>
      </c>
      <c r="AY309" s="14" t="str">
        <f t="shared" si="69"/>
        <v>5.9-3</v>
      </c>
      <c r="AZ309" s="14">
        <f t="shared" si="74"/>
        <v>3</v>
      </c>
      <c r="BA309" s="25" t="s">
        <v>1149</v>
      </c>
      <c r="BB309" s="14" t="str">
        <f t="shared" si="75"/>
        <v>5.9-3</v>
      </c>
      <c r="BC309" s="14" t="str">
        <f t="shared" si="76"/>
        <v>5.9</v>
      </c>
      <c r="BD309" s="208">
        <f t="shared" si="77"/>
        <v>5</v>
      </c>
    </row>
    <row r="310" spans="49:56">
      <c r="AW310" s="207">
        <v>6</v>
      </c>
      <c r="AX310" s="14" t="s">
        <v>324</v>
      </c>
      <c r="AY310" s="14" t="str">
        <f t="shared" si="69"/>
        <v>6.1-1</v>
      </c>
      <c r="AZ310" s="14">
        <f t="shared" si="74"/>
        <v>1</v>
      </c>
      <c r="BA310" s="25" t="s">
        <v>1150</v>
      </c>
      <c r="BB310" s="14" t="str">
        <f t="shared" si="75"/>
        <v>6.1-1</v>
      </c>
      <c r="BC310" s="14" t="str">
        <f t="shared" si="76"/>
        <v>6.1</v>
      </c>
      <c r="BD310" s="208">
        <f t="shared" si="77"/>
        <v>6</v>
      </c>
    </row>
    <row r="311" spans="49:56">
      <c r="AW311" s="207">
        <v>6</v>
      </c>
      <c r="AX311" s="14" t="s">
        <v>324</v>
      </c>
      <c r="AY311" s="14" t="str">
        <f t="shared" si="69"/>
        <v>6.1-2</v>
      </c>
      <c r="AZ311" s="14">
        <f t="shared" si="74"/>
        <v>2</v>
      </c>
      <c r="BA311" s="25" t="s">
        <v>1151</v>
      </c>
      <c r="BB311" s="14" t="str">
        <f t="shared" si="75"/>
        <v>6.1-2</v>
      </c>
      <c r="BC311" s="14" t="str">
        <f t="shared" si="76"/>
        <v>6.1</v>
      </c>
      <c r="BD311" s="208">
        <f t="shared" si="77"/>
        <v>6</v>
      </c>
    </row>
    <row r="312" spans="49:56">
      <c r="AW312" s="207">
        <v>6</v>
      </c>
      <c r="AX312" s="14" t="s">
        <v>324</v>
      </c>
      <c r="AY312" s="14" t="str">
        <f t="shared" si="69"/>
        <v>6.1-3</v>
      </c>
      <c r="AZ312" s="14">
        <f t="shared" si="74"/>
        <v>3</v>
      </c>
      <c r="BA312" s="25" t="s">
        <v>1152</v>
      </c>
      <c r="BB312" s="14" t="str">
        <f t="shared" si="75"/>
        <v>6.1-3</v>
      </c>
      <c r="BC312" s="14" t="str">
        <f t="shared" si="76"/>
        <v>6.1</v>
      </c>
      <c r="BD312" s="208">
        <f t="shared" si="77"/>
        <v>6</v>
      </c>
    </row>
    <row r="313" spans="49:56">
      <c r="AW313" s="207">
        <v>6</v>
      </c>
      <c r="AX313" s="14" t="s">
        <v>256</v>
      </c>
      <c r="AY313" s="14" t="str">
        <f t="shared" si="69"/>
        <v>6.2-1</v>
      </c>
      <c r="AZ313" s="14">
        <f t="shared" si="74"/>
        <v>1</v>
      </c>
      <c r="BA313" s="25" t="s">
        <v>1153</v>
      </c>
      <c r="BB313" s="14" t="str">
        <f t="shared" si="75"/>
        <v>6.2-1</v>
      </c>
      <c r="BC313" s="14" t="str">
        <f t="shared" si="76"/>
        <v>6.2</v>
      </c>
      <c r="BD313" s="208">
        <f t="shared" si="77"/>
        <v>6</v>
      </c>
    </row>
    <row r="314" spans="49:56">
      <c r="AW314" s="207">
        <v>6</v>
      </c>
      <c r="AX314" s="14" t="s">
        <v>256</v>
      </c>
      <c r="AY314" s="14" t="str">
        <f t="shared" si="69"/>
        <v>6.2-2</v>
      </c>
      <c r="AZ314" s="14">
        <f t="shared" si="74"/>
        <v>2</v>
      </c>
      <c r="BA314" s="25" t="s">
        <v>1154</v>
      </c>
      <c r="BB314" s="14" t="str">
        <f t="shared" si="75"/>
        <v>6.2-2</v>
      </c>
      <c r="BC314" s="14" t="str">
        <f t="shared" si="76"/>
        <v>6.2</v>
      </c>
      <c r="BD314" s="208">
        <f t="shared" si="77"/>
        <v>6</v>
      </c>
    </row>
    <row r="315" spans="49:56">
      <c r="AW315" s="207">
        <v>6</v>
      </c>
      <c r="AX315" s="14" t="s">
        <v>256</v>
      </c>
      <c r="AY315" s="14" t="str">
        <f t="shared" si="69"/>
        <v>6.2-3</v>
      </c>
      <c r="AZ315" s="14">
        <f t="shared" si="74"/>
        <v>3</v>
      </c>
      <c r="BA315" s="25" t="s">
        <v>1155</v>
      </c>
      <c r="BB315" s="14" t="str">
        <f t="shared" si="75"/>
        <v>6.2-3</v>
      </c>
      <c r="BC315" s="14" t="str">
        <f t="shared" si="76"/>
        <v>6.2</v>
      </c>
      <c r="BD315" s="208">
        <f t="shared" si="77"/>
        <v>6</v>
      </c>
    </row>
    <row r="316" spans="49:56">
      <c r="AW316" s="207">
        <v>6</v>
      </c>
      <c r="AX316" s="14" t="s">
        <v>256</v>
      </c>
      <c r="AY316" s="14" t="str">
        <f t="shared" si="69"/>
        <v>6.2-4</v>
      </c>
      <c r="AZ316" s="14">
        <f t="shared" si="74"/>
        <v>4</v>
      </c>
      <c r="BA316" s="25" t="s">
        <v>1156</v>
      </c>
      <c r="BB316" s="14" t="str">
        <f t="shared" si="75"/>
        <v>6.2-4</v>
      </c>
      <c r="BC316" s="14" t="str">
        <f t="shared" si="76"/>
        <v>6.2</v>
      </c>
      <c r="BD316" s="208">
        <f t="shared" si="77"/>
        <v>6</v>
      </c>
    </row>
    <row r="317" spans="49:56">
      <c r="AW317" s="207">
        <v>6</v>
      </c>
      <c r="AX317" s="14" t="s">
        <v>256</v>
      </c>
      <c r="AY317" s="14" t="str">
        <f t="shared" si="69"/>
        <v>6.2-5</v>
      </c>
      <c r="AZ317" s="14">
        <f t="shared" si="74"/>
        <v>5</v>
      </c>
      <c r="BA317" s="25" t="s">
        <v>1157</v>
      </c>
      <c r="BB317" s="14" t="str">
        <f t="shared" si="75"/>
        <v>6.2-5</v>
      </c>
      <c r="BC317" s="14" t="str">
        <f t="shared" si="76"/>
        <v>6.2</v>
      </c>
      <c r="BD317" s="208">
        <f t="shared" si="77"/>
        <v>6</v>
      </c>
    </row>
    <row r="318" spans="49:56">
      <c r="AW318" s="207">
        <v>6</v>
      </c>
      <c r="AX318" s="14" t="s">
        <v>256</v>
      </c>
      <c r="AY318" s="14" t="str">
        <f t="shared" si="69"/>
        <v>6.2-6</v>
      </c>
      <c r="AZ318" s="14">
        <f t="shared" si="74"/>
        <v>6</v>
      </c>
      <c r="BA318" s="25" t="s">
        <v>1158</v>
      </c>
      <c r="BB318" s="14" t="str">
        <f t="shared" si="75"/>
        <v>6.2-6</v>
      </c>
      <c r="BC318" s="14" t="str">
        <f t="shared" si="76"/>
        <v>6.2</v>
      </c>
      <c r="BD318" s="208">
        <f t="shared" si="77"/>
        <v>6</v>
      </c>
    </row>
    <row r="319" spans="49:56">
      <c r="AW319" s="207">
        <v>6</v>
      </c>
      <c r="AX319" s="14" t="s">
        <v>316</v>
      </c>
      <c r="AY319" s="14" t="str">
        <f t="shared" si="69"/>
        <v>6.3-1</v>
      </c>
      <c r="AZ319" s="14">
        <f t="shared" si="74"/>
        <v>1</v>
      </c>
      <c r="BA319" s="25" t="s">
        <v>1159</v>
      </c>
      <c r="BB319" s="14" t="str">
        <f t="shared" si="75"/>
        <v>6.3-1</v>
      </c>
      <c r="BC319" s="14" t="str">
        <f t="shared" si="76"/>
        <v>6.3</v>
      </c>
      <c r="BD319" s="208">
        <f t="shared" si="77"/>
        <v>6</v>
      </c>
    </row>
    <row r="320" spans="49:56">
      <c r="AW320" s="207">
        <v>6</v>
      </c>
      <c r="AX320" s="14" t="s">
        <v>316</v>
      </c>
      <c r="AY320" s="14" t="str">
        <f t="shared" si="69"/>
        <v>6.3-2</v>
      </c>
      <c r="AZ320" s="14">
        <f t="shared" si="74"/>
        <v>2</v>
      </c>
      <c r="BA320" s="25" t="s">
        <v>1160</v>
      </c>
      <c r="BB320" s="14" t="str">
        <f t="shared" si="75"/>
        <v>6.3-2</v>
      </c>
      <c r="BC320" s="14" t="str">
        <f t="shared" si="76"/>
        <v>6.3</v>
      </c>
      <c r="BD320" s="208">
        <f t="shared" si="77"/>
        <v>6</v>
      </c>
    </row>
    <row r="321" spans="49:56">
      <c r="AW321" s="207">
        <v>6</v>
      </c>
      <c r="AX321" s="14" t="s">
        <v>316</v>
      </c>
      <c r="AY321" s="14" t="str">
        <f t="shared" si="69"/>
        <v>6.3-3</v>
      </c>
      <c r="AZ321" s="14">
        <f t="shared" si="74"/>
        <v>3</v>
      </c>
      <c r="BA321" s="25" t="s">
        <v>1161</v>
      </c>
      <c r="BB321" s="14" t="str">
        <f t="shared" si="75"/>
        <v>6.3-3</v>
      </c>
      <c r="BC321" s="14" t="str">
        <f t="shared" si="76"/>
        <v>6.3</v>
      </c>
      <c r="BD321" s="208">
        <f t="shared" si="77"/>
        <v>6</v>
      </c>
    </row>
    <row r="322" spans="49:56">
      <c r="AW322" s="207">
        <v>6</v>
      </c>
      <c r="AX322" s="14" t="s">
        <v>316</v>
      </c>
      <c r="AY322" s="14" t="str">
        <f t="shared" ref="AY322:AY385" si="78">IF(BA322="","",CONCATENATE(AX322,"-",AZ322))</f>
        <v>6.3-4</v>
      </c>
      <c r="AZ322" s="14">
        <f t="shared" si="74"/>
        <v>4</v>
      </c>
      <c r="BA322" s="25" t="s">
        <v>1162</v>
      </c>
      <c r="BB322" s="14" t="str">
        <f t="shared" si="75"/>
        <v>6.3-4</v>
      </c>
      <c r="BC322" s="14" t="str">
        <f t="shared" si="76"/>
        <v>6.3</v>
      </c>
      <c r="BD322" s="208">
        <f t="shared" si="77"/>
        <v>6</v>
      </c>
    </row>
    <row r="323" spans="49:56">
      <c r="AW323" s="207">
        <v>6</v>
      </c>
      <c r="AX323" s="14" t="s">
        <v>316</v>
      </c>
      <c r="AY323" s="14" t="str">
        <f t="shared" si="78"/>
        <v>6.3-5</v>
      </c>
      <c r="AZ323" s="14">
        <f t="shared" si="74"/>
        <v>5</v>
      </c>
      <c r="BA323" s="25" t="s">
        <v>1163</v>
      </c>
      <c r="BB323" s="14" t="str">
        <f t="shared" si="75"/>
        <v>6.3-5</v>
      </c>
      <c r="BC323" s="14" t="str">
        <f t="shared" si="76"/>
        <v>6.3</v>
      </c>
      <c r="BD323" s="208">
        <f t="shared" si="77"/>
        <v>6</v>
      </c>
    </row>
    <row r="324" spans="49:56">
      <c r="AW324" s="207">
        <v>6</v>
      </c>
      <c r="AX324" s="14" t="s">
        <v>316</v>
      </c>
      <c r="AY324" s="14" t="str">
        <f t="shared" si="78"/>
        <v>6.3-6</v>
      </c>
      <c r="AZ324" s="14">
        <f t="shared" si="74"/>
        <v>6</v>
      </c>
      <c r="BA324" s="25" t="s">
        <v>1164</v>
      </c>
      <c r="BB324" s="14" t="str">
        <f t="shared" si="75"/>
        <v>6.3-6</v>
      </c>
      <c r="BC324" s="14" t="str">
        <f t="shared" si="76"/>
        <v>6.3</v>
      </c>
      <c r="BD324" s="208">
        <f t="shared" si="77"/>
        <v>6</v>
      </c>
    </row>
    <row r="325" spans="49:56">
      <c r="AW325" s="207">
        <v>6</v>
      </c>
      <c r="AX325" s="14" t="s">
        <v>384</v>
      </c>
      <c r="AY325" s="14" t="str">
        <f t="shared" si="78"/>
        <v>6.4-1</v>
      </c>
      <c r="AZ325" s="14">
        <f t="shared" si="74"/>
        <v>1</v>
      </c>
      <c r="BA325" s="25" t="s">
        <v>917</v>
      </c>
      <c r="BB325" s="14" t="str">
        <f t="shared" si="75"/>
        <v>6.4-1</v>
      </c>
      <c r="BC325" s="14" t="str">
        <f t="shared" si="76"/>
        <v>6.4</v>
      </c>
      <c r="BD325" s="208">
        <f t="shared" si="77"/>
        <v>6</v>
      </c>
    </row>
    <row r="326" spans="49:56">
      <c r="AW326" s="207">
        <v>6</v>
      </c>
      <c r="AX326" s="14" t="s">
        <v>384</v>
      </c>
      <c r="AY326" s="14" t="str">
        <f t="shared" si="78"/>
        <v>6.4-2</v>
      </c>
      <c r="AZ326" s="14">
        <f t="shared" si="74"/>
        <v>2</v>
      </c>
      <c r="BA326" s="25" t="s">
        <v>1165</v>
      </c>
      <c r="BB326" s="14" t="str">
        <f t="shared" si="75"/>
        <v>6.4-2</v>
      </c>
      <c r="BC326" s="14" t="str">
        <f t="shared" si="76"/>
        <v>6.4</v>
      </c>
      <c r="BD326" s="208">
        <f t="shared" si="77"/>
        <v>6</v>
      </c>
    </row>
    <row r="327" spans="49:56">
      <c r="AW327" s="207">
        <v>6</v>
      </c>
      <c r="AX327" s="14" t="s">
        <v>384</v>
      </c>
      <c r="AY327" s="14" t="str">
        <f t="shared" si="78"/>
        <v>6.4-3</v>
      </c>
      <c r="AZ327" s="14">
        <f t="shared" si="74"/>
        <v>3</v>
      </c>
      <c r="BA327" s="25" t="s">
        <v>1166</v>
      </c>
      <c r="BB327" s="14" t="str">
        <f t="shared" si="75"/>
        <v>6.4-3</v>
      </c>
      <c r="BC327" s="14" t="str">
        <f t="shared" si="76"/>
        <v>6.4</v>
      </c>
      <c r="BD327" s="208">
        <f t="shared" si="77"/>
        <v>6</v>
      </c>
    </row>
    <row r="328" spans="49:56">
      <c r="AW328" s="207">
        <v>6</v>
      </c>
      <c r="AX328" s="14" t="s">
        <v>384</v>
      </c>
      <c r="AY328" s="14" t="str">
        <f t="shared" si="78"/>
        <v>6.4-4</v>
      </c>
      <c r="AZ328" s="14">
        <f t="shared" si="74"/>
        <v>4</v>
      </c>
      <c r="BA328" s="25" t="s">
        <v>1167</v>
      </c>
      <c r="BB328" s="14" t="str">
        <f t="shared" si="75"/>
        <v>6.4-4</v>
      </c>
      <c r="BC328" s="14" t="str">
        <f t="shared" si="76"/>
        <v>6.4</v>
      </c>
      <c r="BD328" s="208">
        <f t="shared" si="77"/>
        <v>6</v>
      </c>
    </row>
    <row r="329" spans="49:56">
      <c r="AW329" s="207">
        <v>6</v>
      </c>
      <c r="AX329" s="14" t="s">
        <v>384</v>
      </c>
      <c r="AY329" s="14" t="str">
        <f t="shared" si="78"/>
        <v>6.4-5</v>
      </c>
      <c r="AZ329" s="14">
        <f t="shared" si="74"/>
        <v>5</v>
      </c>
      <c r="BA329" s="25" t="s">
        <v>1168</v>
      </c>
      <c r="BB329" s="14" t="str">
        <f t="shared" si="75"/>
        <v>6.4-5</v>
      </c>
      <c r="BC329" s="14" t="str">
        <f t="shared" si="76"/>
        <v>6.4</v>
      </c>
      <c r="BD329" s="208">
        <f t="shared" si="77"/>
        <v>6</v>
      </c>
    </row>
    <row r="330" spans="49:56">
      <c r="AW330" s="207">
        <v>6</v>
      </c>
      <c r="AX330" s="14" t="s">
        <v>384</v>
      </c>
      <c r="AY330" s="14" t="str">
        <f t="shared" si="78"/>
        <v>6.4-6</v>
      </c>
      <c r="AZ330" s="14">
        <f t="shared" si="74"/>
        <v>6</v>
      </c>
      <c r="BA330" s="25" t="s">
        <v>1169</v>
      </c>
      <c r="BB330" s="14" t="str">
        <f t="shared" si="75"/>
        <v>6.4-6</v>
      </c>
      <c r="BC330" s="14" t="str">
        <f t="shared" si="76"/>
        <v>6.4</v>
      </c>
      <c r="BD330" s="208">
        <f t="shared" si="77"/>
        <v>6</v>
      </c>
    </row>
    <row r="331" spans="49:56">
      <c r="AW331" s="207">
        <v>6</v>
      </c>
      <c r="AX331" s="14" t="s">
        <v>384</v>
      </c>
      <c r="AY331" s="14" t="str">
        <f t="shared" si="78"/>
        <v>6.4-7</v>
      </c>
      <c r="AZ331" s="14">
        <f t="shared" si="74"/>
        <v>7</v>
      </c>
      <c r="BA331" s="25" t="s">
        <v>1170</v>
      </c>
      <c r="BB331" s="14" t="str">
        <f t="shared" si="75"/>
        <v>6.4-7</v>
      </c>
      <c r="BC331" s="14" t="str">
        <f t="shared" si="76"/>
        <v>6.4</v>
      </c>
      <c r="BD331" s="208">
        <f t="shared" si="77"/>
        <v>6</v>
      </c>
    </row>
    <row r="332" spans="49:56">
      <c r="AW332" s="207">
        <v>6</v>
      </c>
      <c r="AX332" s="14" t="s">
        <v>384</v>
      </c>
      <c r="AY332" s="14" t="str">
        <f t="shared" si="78"/>
        <v>6.4-8</v>
      </c>
      <c r="AZ332" s="14">
        <f t="shared" si="74"/>
        <v>8</v>
      </c>
      <c r="BA332" s="25" t="s">
        <v>1171</v>
      </c>
      <c r="BB332" s="14" t="str">
        <f t="shared" si="75"/>
        <v>6.4-8</v>
      </c>
      <c r="BC332" s="14" t="str">
        <f t="shared" si="76"/>
        <v>6.4</v>
      </c>
      <c r="BD332" s="208">
        <f t="shared" si="77"/>
        <v>6</v>
      </c>
    </row>
    <row r="333" spans="49:56">
      <c r="AW333" s="207">
        <v>6</v>
      </c>
      <c r="AX333" s="14" t="s">
        <v>384</v>
      </c>
      <c r="AY333" s="14" t="str">
        <f t="shared" si="78"/>
        <v>6.4-9</v>
      </c>
      <c r="AZ333" s="14">
        <f t="shared" ref="AZ333:AZ336" si="79">IF(BA333="","",IF(AX333=AX332,AZ332+1,1))</f>
        <v>9</v>
      </c>
      <c r="BA333" s="25" t="s">
        <v>1172</v>
      </c>
      <c r="BB333" s="14" t="str">
        <f t="shared" ref="BB333:BB396" si="80">+IF(AY333="","",AY333)</f>
        <v>6.4-9</v>
      </c>
      <c r="BC333" s="14" t="str">
        <f t="shared" ref="BC333:BC396" si="81">+IF(AX333="","",AX333)</f>
        <v>6.4</v>
      </c>
      <c r="BD333" s="208">
        <f t="shared" ref="BD333:BD396" si="82">+IF(AW333="","",AW333)</f>
        <v>6</v>
      </c>
    </row>
    <row r="334" spans="49:56">
      <c r="AW334" s="207">
        <v>6</v>
      </c>
      <c r="AX334" s="14" t="s">
        <v>384</v>
      </c>
      <c r="AY334" s="14" t="str">
        <f t="shared" si="78"/>
        <v>6.4-10</v>
      </c>
      <c r="AZ334" s="14">
        <f t="shared" si="79"/>
        <v>10</v>
      </c>
      <c r="BA334" s="25" t="s">
        <v>1173</v>
      </c>
      <c r="BB334" s="14" t="str">
        <f t="shared" si="80"/>
        <v>6.4-10</v>
      </c>
      <c r="BC334" s="14" t="str">
        <f t="shared" si="81"/>
        <v>6.4</v>
      </c>
      <c r="BD334" s="208">
        <f t="shared" si="82"/>
        <v>6</v>
      </c>
    </row>
    <row r="335" spans="49:56">
      <c r="AW335" s="207">
        <v>6</v>
      </c>
      <c r="AX335" s="14" t="s">
        <v>384</v>
      </c>
      <c r="AY335" s="14" t="str">
        <f t="shared" si="78"/>
        <v>6.4-11</v>
      </c>
      <c r="AZ335" s="14">
        <f t="shared" si="79"/>
        <v>11</v>
      </c>
      <c r="BA335" s="25" t="s">
        <v>1174</v>
      </c>
      <c r="BB335" s="14" t="str">
        <f t="shared" si="80"/>
        <v>6.4-11</v>
      </c>
      <c r="BC335" s="14" t="str">
        <f t="shared" si="81"/>
        <v>6.4</v>
      </c>
      <c r="BD335" s="208">
        <f t="shared" si="82"/>
        <v>6</v>
      </c>
    </row>
    <row r="336" spans="49:56">
      <c r="AW336" s="207">
        <v>6</v>
      </c>
      <c r="AX336" s="14" t="s">
        <v>424</v>
      </c>
      <c r="AY336" s="14" t="str">
        <f t="shared" si="78"/>
        <v>6.5-1</v>
      </c>
      <c r="AZ336" s="14">
        <f t="shared" si="79"/>
        <v>1</v>
      </c>
      <c r="BA336" s="25" t="s">
        <v>919</v>
      </c>
      <c r="BB336" s="14" t="str">
        <f t="shared" si="80"/>
        <v>6.5-1</v>
      </c>
      <c r="BC336" s="14" t="str">
        <f t="shared" si="81"/>
        <v>6.5</v>
      </c>
      <c r="BD336" s="208">
        <f t="shared" si="82"/>
        <v>6</v>
      </c>
    </row>
    <row r="337" spans="49:56">
      <c r="AW337" s="207">
        <v>6</v>
      </c>
      <c r="AX337" s="14" t="s">
        <v>519</v>
      </c>
      <c r="AY337" s="14" t="str">
        <f t="shared" si="78"/>
        <v>6.6-1</v>
      </c>
      <c r="AZ337" s="14">
        <v>1</v>
      </c>
      <c r="BA337" s="25" t="s">
        <v>818</v>
      </c>
      <c r="BB337" s="14" t="str">
        <f t="shared" si="80"/>
        <v>6.6-1</v>
      </c>
      <c r="BC337" s="14" t="str">
        <f t="shared" si="81"/>
        <v>6.6</v>
      </c>
      <c r="BD337" s="208">
        <f t="shared" si="82"/>
        <v>6</v>
      </c>
    </row>
    <row r="338" spans="49:56">
      <c r="AW338" s="207">
        <v>6</v>
      </c>
      <c r="AX338" s="14" t="s">
        <v>519</v>
      </c>
      <c r="AY338" s="14" t="str">
        <f t="shared" si="78"/>
        <v>6.6-2</v>
      </c>
      <c r="AZ338" s="14">
        <v>2</v>
      </c>
      <c r="BA338" s="25" t="s">
        <v>820</v>
      </c>
      <c r="BB338" s="14" t="str">
        <f t="shared" si="80"/>
        <v>6.6-2</v>
      </c>
      <c r="BC338" s="14" t="str">
        <f t="shared" si="81"/>
        <v>6.6</v>
      </c>
      <c r="BD338" s="208">
        <f t="shared" si="82"/>
        <v>6</v>
      </c>
    </row>
    <row r="339" spans="49:56">
      <c r="AW339" s="207">
        <v>6</v>
      </c>
      <c r="AX339" s="14" t="s">
        <v>647</v>
      </c>
      <c r="AY339" s="14" t="str">
        <f t="shared" si="78"/>
        <v>6.7-1</v>
      </c>
      <c r="AZ339" s="14">
        <v>1</v>
      </c>
      <c r="BA339" s="25" t="s">
        <v>818</v>
      </c>
      <c r="BB339" s="14" t="str">
        <f t="shared" si="80"/>
        <v>6.7-1</v>
      </c>
      <c r="BC339" s="14" t="str">
        <f t="shared" si="81"/>
        <v>6.7</v>
      </c>
      <c r="BD339" s="208">
        <f t="shared" si="82"/>
        <v>6</v>
      </c>
    </row>
    <row r="340" spans="49:56">
      <c r="AW340" s="207">
        <v>6</v>
      </c>
      <c r="AX340" s="14" t="s">
        <v>647</v>
      </c>
      <c r="AY340" s="14" t="str">
        <f t="shared" si="78"/>
        <v>6.7-2</v>
      </c>
      <c r="AZ340" s="14">
        <v>2</v>
      </c>
      <c r="BA340" s="25" t="s">
        <v>820</v>
      </c>
      <c r="BB340" s="14" t="str">
        <f t="shared" si="80"/>
        <v>6.7-2</v>
      </c>
      <c r="BC340" s="14" t="str">
        <f t="shared" si="81"/>
        <v>6.7</v>
      </c>
      <c r="BD340" s="208">
        <f t="shared" si="82"/>
        <v>6</v>
      </c>
    </row>
    <row r="341" spans="49:56">
      <c r="AW341" s="207">
        <v>7</v>
      </c>
      <c r="AX341" s="14" t="s">
        <v>392</v>
      </c>
      <c r="AY341" s="14" t="str">
        <f t="shared" si="78"/>
        <v>7.1-1</v>
      </c>
      <c r="AZ341" s="14">
        <v>1</v>
      </c>
      <c r="BA341" s="25" t="s">
        <v>818</v>
      </c>
      <c r="BB341" s="14" t="str">
        <f t="shared" si="80"/>
        <v>7.1-1</v>
      </c>
      <c r="BC341" s="14" t="str">
        <f t="shared" si="81"/>
        <v>7.1</v>
      </c>
      <c r="BD341" s="208">
        <f t="shared" si="82"/>
        <v>7</v>
      </c>
    </row>
    <row r="342" spans="49:56">
      <c r="AW342" s="207">
        <v>8</v>
      </c>
      <c r="AX342" s="14" t="s">
        <v>641</v>
      </c>
      <c r="AY342" s="14" t="str">
        <f t="shared" si="78"/>
        <v>8.1-1</v>
      </c>
      <c r="AZ342" s="14">
        <v>1</v>
      </c>
      <c r="BA342" s="25" t="s">
        <v>820</v>
      </c>
      <c r="BB342" s="14" t="str">
        <f t="shared" si="80"/>
        <v>8.1-1</v>
      </c>
      <c r="BC342" s="14" t="str">
        <f t="shared" si="81"/>
        <v>8.1</v>
      </c>
      <c r="BD342" s="208">
        <f t="shared" si="82"/>
        <v>8</v>
      </c>
    </row>
    <row r="343" spans="49:56">
      <c r="AW343" s="207"/>
      <c r="AX343" s="14"/>
      <c r="AY343" s="14" t="str">
        <f t="shared" si="78"/>
        <v/>
      </c>
      <c r="AZ343" s="14"/>
      <c r="BA343" s="25"/>
      <c r="BB343" s="14" t="str">
        <f t="shared" si="80"/>
        <v/>
      </c>
      <c r="BC343" s="14" t="str">
        <f t="shared" si="81"/>
        <v/>
      </c>
      <c r="BD343" s="208" t="str">
        <f t="shared" si="82"/>
        <v/>
      </c>
    </row>
    <row r="344" spans="49:56">
      <c r="AW344" s="207"/>
      <c r="AX344" s="14"/>
      <c r="AY344" s="14" t="str">
        <f t="shared" si="78"/>
        <v/>
      </c>
      <c r="AZ344" s="14"/>
      <c r="BA344" s="25"/>
      <c r="BB344" s="14" t="str">
        <f t="shared" si="80"/>
        <v/>
      </c>
      <c r="BC344" s="14" t="str">
        <f t="shared" si="81"/>
        <v/>
      </c>
      <c r="BD344" s="208" t="str">
        <f t="shared" si="82"/>
        <v/>
      </c>
    </row>
    <row r="345" spans="49:56">
      <c r="AW345" s="207"/>
      <c r="AX345" s="14"/>
      <c r="AY345" s="14" t="str">
        <f t="shared" si="78"/>
        <v/>
      </c>
      <c r="AZ345" s="14"/>
      <c r="BA345" s="25"/>
      <c r="BB345" s="14" t="str">
        <f t="shared" si="80"/>
        <v/>
      </c>
      <c r="BC345" s="14" t="str">
        <f t="shared" si="81"/>
        <v/>
      </c>
      <c r="BD345" s="208" t="str">
        <f t="shared" si="82"/>
        <v/>
      </c>
    </row>
    <row r="346" spans="49:56">
      <c r="AW346" s="207"/>
      <c r="AX346" s="14"/>
      <c r="AY346" s="14" t="str">
        <f t="shared" si="78"/>
        <v/>
      </c>
      <c r="AZ346" s="14"/>
      <c r="BA346" s="25"/>
      <c r="BB346" s="14" t="str">
        <f t="shared" si="80"/>
        <v/>
      </c>
      <c r="BC346" s="14" t="str">
        <f t="shared" si="81"/>
        <v/>
      </c>
      <c r="BD346" s="208" t="str">
        <f t="shared" si="82"/>
        <v/>
      </c>
    </row>
    <row r="347" spans="49:56">
      <c r="AW347" s="207"/>
      <c r="AX347" s="14"/>
      <c r="AY347" s="14" t="str">
        <f t="shared" si="78"/>
        <v/>
      </c>
      <c r="AZ347" s="14"/>
      <c r="BA347" s="25"/>
      <c r="BB347" s="14" t="str">
        <f t="shared" si="80"/>
        <v/>
      </c>
      <c r="BC347" s="14" t="str">
        <f t="shared" si="81"/>
        <v/>
      </c>
      <c r="BD347" s="208" t="str">
        <f t="shared" si="82"/>
        <v/>
      </c>
    </row>
    <row r="348" spans="49:56">
      <c r="AW348" s="207"/>
      <c r="AX348" s="14"/>
      <c r="AY348" s="14" t="str">
        <f t="shared" si="78"/>
        <v/>
      </c>
      <c r="AZ348" s="14"/>
      <c r="BA348" s="25"/>
      <c r="BB348" s="14" t="str">
        <f t="shared" si="80"/>
        <v/>
      </c>
      <c r="BC348" s="14" t="str">
        <f t="shared" si="81"/>
        <v/>
      </c>
      <c r="BD348" s="208" t="str">
        <f t="shared" si="82"/>
        <v/>
      </c>
    </row>
    <row r="349" spans="49:56">
      <c r="AW349" s="207"/>
      <c r="AX349" s="14"/>
      <c r="AY349" s="14" t="str">
        <f t="shared" si="78"/>
        <v/>
      </c>
      <c r="AZ349" s="14"/>
      <c r="BA349" s="25"/>
      <c r="BB349" s="14" t="str">
        <f t="shared" si="80"/>
        <v/>
      </c>
      <c r="BC349" s="14" t="str">
        <f t="shared" si="81"/>
        <v/>
      </c>
      <c r="BD349" s="208" t="str">
        <f t="shared" si="82"/>
        <v/>
      </c>
    </row>
    <row r="350" spans="49:56">
      <c r="AW350" s="207"/>
      <c r="AX350" s="14"/>
      <c r="AY350" s="14" t="str">
        <f t="shared" si="78"/>
        <v/>
      </c>
      <c r="AZ350" s="14"/>
      <c r="BA350" s="25"/>
      <c r="BB350" s="14" t="str">
        <f t="shared" si="80"/>
        <v/>
      </c>
      <c r="BC350" s="14" t="str">
        <f t="shared" si="81"/>
        <v/>
      </c>
      <c r="BD350" s="208" t="str">
        <f t="shared" si="82"/>
        <v/>
      </c>
    </row>
    <row r="351" spans="49:56">
      <c r="AW351" s="207"/>
      <c r="AX351" s="14"/>
      <c r="AY351" s="14" t="str">
        <f t="shared" si="78"/>
        <v/>
      </c>
      <c r="AZ351" s="14"/>
      <c r="BA351" s="25"/>
      <c r="BB351" s="14" t="str">
        <f t="shared" si="80"/>
        <v/>
      </c>
      <c r="BC351" s="14" t="str">
        <f t="shared" si="81"/>
        <v/>
      </c>
      <c r="BD351" s="208" t="str">
        <f t="shared" si="82"/>
        <v/>
      </c>
    </row>
    <row r="352" spans="49:56">
      <c r="AW352" s="207"/>
      <c r="AX352" s="14"/>
      <c r="AY352" s="14" t="str">
        <f t="shared" si="78"/>
        <v/>
      </c>
      <c r="AZ352" s="14"/>
      <c r="BA352" s="25"/>
      <c r="BB352" s="14" t="str">
        <f t="shared" si="80"/>
        <v/>
      </c>
      <c r="BC352" s="14" t="str">
        <f t="shared" si="81"/>
        <v/>
      </c>
      <c r="BD352" s="208" t="str">
        <f t="shared" si="82"/>
        <v/>
      </c>
    </row>
    <row r="353" spans="49:56">
      <c r="AW353" s="207"/>
      <c r="AX353" s="14"/>
      <c r="AY353" s="14" t="str">
        <f t="shared" si="78"/>
        <v/>
      </c>
      <c r="AZ353" s="14"/>
      <c r="BA353" s="25"/>
      <c r="BB353" s="14" t="str">
        <f t="shared" si="80"/>
        <v/>
      </c>
      <c r="BC353" s="14" t="str">
        <f t="shared" si="81"/>
        <v/>
      </c>
      <c r="BD353" s="208" t="str">
        <f t="shared" si="82"/>
        <v/>
      </c>
    </row>
    <row r="354" spans="49:56">
      <c r="AW354" s="207"/>
      <c r="AX354" s="14"/>
      <c r="AY354" s="14" t="str">
        <f t="shared" si="78"/>
        <v/>
      </c>
      <c r="AZ354" s="14"/>
      <c r="BA354" s="25"/>
      <c r="BB354" s="14" t="str">
        <f t="shared" si="80"/>
        <v/>
      </c>
      <c r="BC354" s="14" t="str">
        <f t="shared" si="81"/>
        <v/>
      </c>
      <c r="BD354" s="208" t="str">
        <f t="shared" si="82"/>
        <v/>
      </c>
    </row>
    <row r="355" spans="49:56">
      <c r="AW355" s="207"/>
      <c r="AX355" s="14"/>
      <c r="AY355" s="14" t="str">
        <f t="shared" si="78"/>
        <v/>
      </c>
      <c r="AZ355" s="14"/>
      <c r="BA355" s="25"/>
      <c r="BB355" s="14" t="str">
        <f t="shared" si="80"/>
        <v/>
      </c>
      <c r="BC355" s="14" t="str">
        <f t="shared" si="81"/>
        <v/>
      </c>
      <c r="BD355" s="208" t="str">
        <f t="shared" si="82"/>
        <v/>
      </c>
    </row>
    <row r="356" spans="49:56">
      <c r="AW356" s="207"/>
      <c r="AX356" s="14"/>
      <c r="AY356" s="14" t="str">
        <f t="shared" si="78"/>
        <v/>
      </c>
      <c r="AZ356" s="14"/>
      <c r="BA356" s="25"/>
      <c r="BB356" s="14" t="str">
        <f t="shared" si="80"/>
        <v/>
      </c>
      <c r="BC356" s="14" t="str">
        <f t="shared" si="81"/>
        <v/>
      </c>
      <c r="BD356" s="208" t="str">
        <f t="shared" si="82"/>
        <v/>
      </c>
    </row>
    <row r="357" spans="49:56">
      <c r="AW357" s="207"/>
      <c r="AX357" s="14"/>
      <c r="AY357" s="14" t="str">
        <f t="shared" si="78"/>
        <v/>
      </c>
      <c r="AZ357" s="14"/>
      <c r="BA357" s="25"/>
      <c r="BB357" s="14" t="str">
        <f t="shared" si="80"/>
        <v/>
      </c>
      <c r="BC357" s="14" t="str">
        <f t="shared" si="81"/>
        <v/>
      </c>
      <c r="BD357" s="208" t="str">
        <f t="shared" si="82"/>
        <v/>
      </c>
    </row>
    <row r="358" spans="49:56">
      <c r="AW358" s="207"/>
      <c r="AX358" s="14"/>
      <c r="AY358" s="14" t="str">
        <f t="shared" si="78"/>
        <v/>
      </c>
      <c r="AZ358" s="14"/>
      <c r="BA358" s="25"/>
      <c r="BB358" s="14" t="str">
        <f t="shared" si="80"/>
        <v/>
      </c>
      <c r="BC358" s="14" t="str">
        <f t="shared" si="81"/>
        <v/>
      </c>
      <c r="BD358" s="208" t="str">
        <f t="shared" si="82"/>
        <v/>
      </c>
    </row>
    <row r="359" spans="49:56">
      <c r="AW359" s="207"/>
      <c r="AX359" s="14"/>
      <c r="AY359" s="14" t="str">
        <f t="shared" si="78"/>
        <v/>
      </c>
      <c r="AZ359" s="14"/>
      <c r="BA359" s="25"/>
      <c r="BB359" s="14" t="str">
        <f t="shared" si="80"/>
        <v/>
      </c>
      <c r="BC359" s="14" t="str">
        <f t="shared" si="81"/>
        <v/>
      </c>
      <c r="BD359" s="208" t="str">
        <f t="shared" si="82"/>
        <v/>
      </c>
    </row>
    <row r="360" spans="49:56">
      <c r="AW360" s="207"/>
      <c r="AX360" s="14"/>
      <c r="AY360" s="14" t="str">
        <f t="shared" si="78"/>
        <v/>
      </c>
      <c r="AZ360" s="14"/>
      <c r="BA360" s="25"/>
      <c r="BB360" s="14" t="str">
        <f t="shared" si="80"/>
        <v/>
      </c>
      <c r="BC360" s="14" t="str">
        <f t="shared" si="81"/>
        <v/>
      </c>
      <c r="BD360" s="208" t="str">
        <f t="shared" si="82"/>
        <v/>
      </c>
    </row>
    <row r="361" spans="49:56">
      <c r="AW361" s="207"/>
      <c r="AX361" s="14"/>
      <c r="AY361" s="14" t="str">
        <f t="shared" si="78"/>
        <v/>
      </c>
      <c r="AZ361" s="14"/>
      <c r="BA361" s="25"/>
      <c r="BB361" s="14" t="str">
        <f t="shared" si="80"/>
        <v/>
      </c>
      <c r="BC361" s="14" t="str">
        <f t="shared" si="81"/>
        <v/>
      </c>
      <c r="BD361" s="208" t="str">
        <f t="shared" si="82"/>
        <v/>
      </c>
    </row>
    <row r="362" spans="49:56">
      <c r="AW362" s="207"/>
      <c r="AX362" s="14"/>
      <c r="AY362" s="14" t="str">
        <f t="shared" si="78"/>
        <v/>
      </c>
      <c r="AZ362" s="14"/>
      <c r="BA362" s="25"/>
      <c r="BB362" s="14" t="str">
        <f t="shared" si="80"/>
        <v/>
      </c>
      <c r="BC362" s="14" t="str">
        <f t="shared" si="81"/>
        <v/>
      </c>
      <c r="BD362" s="208" t="str">
        <f t="shared" si="82"/>
        <v/>
      </c>
    </row>
    <row r="363" spans="49:56">
      <c r="AW363" s="207"/>
      <c r="AX363" s="14"/>
      <c r="AY363" s="14" t="str">
        <f t="shared" si="78"/>
        <v/>
      </c>
      <c r="AZ363" s="14"/>
      <c r="BA363" s="25"/>
      <c r="BB363" s="14" t="str">
        <f t="shared" si="80"/>
        <v/>
      </c>
      <c r="BC363" s="14" t="str">
        <f t="shared" si="81"/>
        <v/>
      </c>
      <c r="BD363" s="208" t="str">
        <f t="shared" si="82"/>
        <v/>
      </c>
    </row>
    <row r="364" spans="49:56">
      <c r="AW364" s="207"/>
      <c r="AX364" s="14"/>
      <c r="AY364" s="14" t="str">
        <f t="shared" si="78"/>
        <v/>
      </c>
      <c r="AZ364" s="14"/>
      <c r="BA364" s="25"/>
      <c r="BB364" s="14" t="str">
        <f t="shared" si="80"/>
        <v/>
      </c>
      <c r="BC364" s="14" t="str">
        <f t="shared" si="81"/>
        <v/>
      </c>
      <c r="BD364" s="208" t="str">
        <f t="shared" si="82"/>
        <v/>
      </c>
    </row>
    <row r="365" spans="49:56">
      <c r="AW365" s="207"/>
      <c r="AX365" s="14"/>
      <c r="AY365" s="14" t="str">
        <f t="shared" si="78"/>
        <v/>
      </c>
      <c r="AZ365" s="14"/>
      <c r="BA365" s="25"/>
      <c r="BB365" s="14" t="str">
        <f t="shared" si="80"/>
        <v/>
      </c>
      <c r="BC365" s="14" t="str">
        <f t="shared" si="81"/>
        <v/>
      </c>
      <c r="BD365" s="208" t="str">
        <f t="shared" si="82"/>
        <v/>
      </c>
    </row>
    <row r="366" spans="49:56">
      <c r="AW366" s="207"/>
      <c r="AX366" s="14"/>
      <c r="AY366" s="14" t="str">
        <f t="shared" si="78"/>
        <v/>
      </c>
      <c r="AZ366" s="14"/>
      <c r="BA366" s="25"/>
      <c r="BB366" s="14" t="str">
        <f t="shared" si="80"/>
        <v/>
      </c>
      <c r="BC366" s="14" t="str">
        <f t="shared" si="81"/>
        <v/>
      </c>
      <c r="BD366" s="208" t="str">
        <f t="shared" si="82"/>
        <v/>
      </c>
    </row>
    <row r="367" spans="49:56">
      <c r="AW367" s="207"/>
      <c r="AX367" s="14"/>
      <c r="AY367" s="14" t="str">
        <f t="shared" si="78"/>
        <v/>
      </c>
      <c r="AZ367" s="14"/>
      <c r="BA367" s="25"/>
      <c r="BB367" s="14" t="str">
        <f t="shared" si="80"/>
        <v/>
      </c>
      <c r="BC367" s="14" t="str">
        <f t="shared" si="81"/>
        <v/>
      </c>
      <c r="BD367" s="208" t="str">
        <f t="shared" si="82"/>
        <v/>
      </c>
    </row>
    <row r="368" spans="49:56">
      <c r="AW368" s="207"/>
      <c r="AX368" s="14"/>
      <c r="AY368" s="14" t="str">
        <f t="shared" si="78"/>
        <v/>
      </c>
      <c r="AZ368" s="14"/>
      <c r="BA368" s="25"/>
      <c r="BB368" s="14" t="str">
        <f t="shared" si="80"/>
        <v/>
      </c>
      <c r="BC368" s="14" t="str">
        <f t="shared" si="81"/>
        <v/>
      </c>
      <c r="BD368" s="208" t="str">
        <f t="shared" si="82"/>
        <v/>
      </c>
    </row>
    <row r="369" spans="49:56">
      <c r="AW369" s="207"/>
      <c r="AX369" s="14"/>
      <c r="AY369" s="14" t="str">
        <f t="shared" si="78"/>
        <v/>
      </c>
      <c r="AZ369" s="14"/>
      <c r="BA369" s="25"/>
      <c r="BB369" s="14" t="str">
        <f t="shared" si="80"/>
        <v/>
      </c>
      <c r="BC369" s="14" t="str">
        <f t="shared" si="81"/>
        <v/>
      </c>
      <c r="BD369" s="208" t="str">
        <f t="shared" si="82"/>
        <v/>
      </c>
    </row>
    <row r="370" spans="49:56">
      <c r="AW370" s="207"/>
      <c r="AX370" s="14"/>
      <c r="AY370" s="14" t="str">
        <f t="shared" si="78"/>
        <v/>
      </c>
      <c r="AZ370" s="14"/>
      <c r="BA370" s="25"/>
      <c r="BB370" s="14" t="str">
        <f t="shared" si="80"/>
        <v/>
      </c>
      <c r="BC370" s="14" t="str">
        <f t="shared" si="81"/>
        <v/>
      </c>
      <c r="BD370" s="208" t="str">
        <f t="shared" si="82"/>
        <v/>
      </c>
    </row>
    <row r="371" spans="49:56">
      <c r="AW371" s="207"/>
      <c r="AX371" s="14"/>
      <c r="AY371" s="14" t="str">
        <f t="shared" si="78"/>
        <v/>
      </c>
      <c r="AZ371" s="14"/>
      <c r="BA371" s="25"/>
      <c r="BB371" s="14" t="str">
        <f t="shared" si="80"/>
        <v/>
      </c>
      <c r="BC371" s="14" t="str">
        <f t="shared" si="81"/>
        <v/>
      </c>
      <c r="BD371" s="208" t="str">
        <f t="shared" si="82"/>
        <v/>
      </c>
    </row>
    <row r="372" spans="49:56">
      <c r="AW372" s="207"/>
      <c r="AX372" s="14"/>
      <c r="AY372" s="14" t="str">
        <f t="shared" si="78"/>
        <v/>
      </c>
      <c r="AZ372" s="14"/>
      <c r="BA372" s="25"/>
      <c r="BB372" s="14" t="str">
        <f t="shared" si="80"/>
        <v/>
      </c>
      <c r="BC372" s="14" t="str">
        <f t="shared" si="81"/>
        <v/>
      </c>
      <c r="BD372" s="208" t="str">
        <f t="shared" si="82"/>
        <v/>
      </c>
    </row>
    <row r="373" spans="49:56">
      <c r="AW373" s="207"/>
      <c r="AX373" s="14"/>
      <c r="AY373" s="14" t="str">
        <f t="shared" si="78"/>
        <v/>
      </c>
      <c r="AZ373" s="14"/>
      <c r="BA373" s="25"/>
      <c r="BB373" s="14" t="str">
        <f t="shared" si="80"/>
        <v/>
      </c>
      <c r="BC373" s="14" t="str">
        <f t="shared" si="81"/>
        <v/>
      </c>
      <c r="BD373" s="208" t="str">
        <f t="shared" si="82"/>
        <v/>
      </c>
    </row>
    <row r="374" spans="49:56">
      <c r="AW374" s="207"/>
      <c r="AX374" s="14"/>
      <c r="AY374" s="14" t="str">
        <f t="shared" si="78"/>
        <v/>
      </c>
      <c r="AZ374" s="14"/>
      <c r="BA374" s="25"/>
      <c r="BB374" s="14" t="str">
        <f t="shared" si="80"/>
        <v/>
      </c>
      <c r="BC374" s="14" t="str">
        <f t="shared" si="81"/>
        <v/>
      </c>
      <c r="BD374" s="208" t="str">
        <f t="shared" si="82"/>
        <v/>
      </c>
    </row>
    <row r="375" spans="49:56">
      <c r="AW375" s="207"/>
      <c r="AX375" s="14"/>
      <c r="AY375" s="14" t="str">
        <f t="shared" si="78"/>
        <v/>
      </c>
      <c r="AZ375" s="14"/>
      <c r="BA375" s="25"/>
      <c r="BB375" s="14" t="str">
        <f t="shared" si="80"/>
        <v/>
      </c>
      <c r="BC375" s="14" t="str">
        <f t="shared" si="81"/>
        <v/>
      </c>
      <c r="BD375" s="208" t="str">
        <f t="shared" si="82"/>
        <v/>
      </c>
    </row>
    <row r="376" spans="49:56">
      <c r="AW376" s="207"/>
      <c r="AX376" s="14"/>
      <c r="AY376" s="14" t="str">
        <f t="shared" si="78"/>
        <v/>
      </c>
      <c r="AZ376" s="14"/>
      <c r="BA376" s="25"/>
      <c r="BB376" s="14" t="str">
        <f t="shared" si="80"/>
        <v/>
      </c>
      <c r="BC376" s="14" t="str">
        <f t="shared" si="81"/>
        <v/>
      </c>
      <c r="BD376" s="208" t="str">
        <f t="shared" si="82"/>
        <v/>
      </c>
    </row>
    <row r="377" spans="49:56">
      <c r="AW377" s="207"/>
      <c r="AX377" s="14"/>
      <c r="AY377" s="14" t="str">
        <f t="shared" si="78"/>
        <v/>
      </c>
      <c r="AZ377" s="14"/>
      <c r="BA377" s="25"/>
      <c r="BB377" s="14" t="str">
        <f t="shared" si="80"/>
        <v/>
      </c>
      <c r="BC377" s="14" t="str">
        <f t="shared" si="81"/>
        <v/>
      </c>
      <c r="BD377" s="208" t="str">
        <f t="shared" si="82"/>
        <v/>
      </c>
    </row>
    <row r="378" spans="49:56">
      <c r="AW378" s="207"/>
      <c r="AX378" s="14"/>
      <c r="AY378" s="14" t="str">
        <f t="shared" si="78"/>
        <v/>
      </c>
      <c r="AZ378" s="14"/>
      <c r="BA378" s="25"/>
      <c r="BB378" s="14" t="str">
        <f t="shared" si="80"/>
        <v/>
      </c>
      <c r="BC378" s="14" t="str">
        <f t="shared" si="81"/>
        <v/>
      </c>
      <c r="BD378" s="208" t="str">
        <f t="shared" si="82"/>
        <v/>
      </c>
    </row>
    <row r="379" spans="49:56">
      <c r="AW379" s="207"/>
      <c r="AX379" s="14"/>
      <c r="AY379" s="14" t="str">
        <f t="shared" si="78"/>
        <v/>
      </c>
      <c r="AZ379" s="14"/>
      <c r="BA379" s="25"/>
      <c r="BB379" s="14" t="str">
        <f t="shared" si="80"/>
        <v/>
      </c>
      <c r="BC379" s="14" t="str">
        <f t="shared" si="81"/>
        <v/>
      </c>
      <c r="BD379" s="208" t="str">
        <f t="shared" si="82"/>
        <v/>
      </c>
    </row>
    <row r="380" spans="49:56">
      <c r="AW380" s="207"/>
      <c r="AX380" s="14"/>
      <c r="AY380" s="14" t="str">
        <f t="shared" si="78"/>
        <v/>
      </c>
      <c r="AZ380" s="14"/>
      <c r="BA380" s="25"/>
      <c r="BB380" s="14" t="str">
        <f t="shared" si="80"/>
        <v/>
      </c>
      <c r="BC380" s="14" t="str">
        <f t="shared" si="81"/>
        <v/>
      </c>
      <c r="BD380" s="208" t="str">
        <f t="shared" si="82"/>
        <v/>
      </c>
    </row>
    <row r="381" spans="49:56">
      <c r="AW381" s="207"/>
      <c r="AX381" s="14"/>
      <c r="AY381" s="14" t="str">
        <f t="shared" si="78"/>
        <v/>
      </c>
      <c r="AZ381" s="14"/>
      <c r="BA381" s="25"/>
      <c r="BB381" s="14" t="str">
        <f t="shared" si="80"/>
        <v/>
      </c>
      <c r="BC381" s="14" t="str">
        <f t="shared" si="81"/>
        <v/>
      </c>
      <c r="BD381" s="208" t="str">
        <f t="shared" si="82"/>
        <v/>
      </c>
    </row>
    <row r="382" spans="49:56">
      <c r="AW382" s="207"/>
      <c r="AX382" s="14"/>
      <c r="AY382" s="14" t="str">
        <f t="shared" si="78"/>
        <v/>
      </c>
      <c r="AZ382" s="14"/>
      <c r="BA382" s="25"/>
      <c r="BB382" s="14" t="str">
        <f t="shared" si="80"/>
        <v/>
      </c>
      <c r="BC382" s="14" t="str">
        <f t="shared" si="81"/>
        <v/>
      </c>
      <c r="BD382" s="208" t="str">
        <f t="shared" si="82"/>
        <v/>
      </c>
    </row>
    <row r="383" spans="49:56">
      <c r="AW383" s="207"/>
      <c r="AX383" s="14"/>
      <c r="AY383" s="14" t="str">
        <f t="shared" si="78"/>
        <v/>
      </c>
      <c r="AZ383" s="14"/>
      <c r="BA383" s="25"/>
      <c r="BB383" s="14" t="str">
        <f t="shared" si="80"/>
        <v/>
      </c>
      <c r="BC383" s="14" t="str">
        <f t="shared" si="81"/>
        <v/>
      </c>
      <c r="BD383" s="208" t="str">
        <f t="shared" si="82"/>
        <v/>
      </c>
    </row>
    <row r="384" spans="49:56">
      <c r="AW384" s="207"/>
      <c r="AX384" s="14"/>
      <c r="AY384" s="14" t="str">
        <f t="shared" si="78"/>
        <v/>
      </c>
      <c r="AZ384" s="14"/>
      <c r="BA384" s="25"/>
      <c r="BB384" s="14" t="str">
        <f t="shared" si="80"/>
        <v/>
      </c>
      <c r="BC384" s="14" t="str">
        <f t="shared" si="81"/>
        <v/>
      </c>
      <c r="BD384" s="208" t="str">
        <f t="shared" si="82"/>
        <v/>
      </c>
    </row>
    <row r="385" spans="49:56">
      <c r="AW385" s="207"/>
      <c r="AX385" s="14"/>
      <c r="AY385" s="14" t="str">
        <f t="shared" si="78"/>
        <v/>
      </c>
      <c r="AZ385" s="14"/>
      <c r="BA385" s="25"/>
      <c r="BB385" s="14" t="str">
        <f t="shared" si="80"/>
        <v/>
      </c>
      <c r="BC385" s="14" t="str">
        <f t="shared" si="81"/>
        <v/>
      </c>
      <c r="BD385" s="208" t="str">
        <f t="shared" si="82"/>
        <v/>
      </c>
    </row>
    <row r="386" spans="49:56">
      <c r="AW386" s="207"/>
      <c r="AX386" s="14"/>
      <c r="AY386" s="14" t="str">
        <f t="shared" ref="AY386:AY449" si="83">IF(BA386="","",CONCATENATE(AX386,"-",AZ386))</f>
        <v/>
      </c>
      <c r="AZ386" s="14"/>
      <c r="BA386" s="25"/>
      <c r="BB386" s="14" t="str">
        <f t="shared" si="80"/>
        <v/>
      </c>
      <c r="BC386" s="14" t="str">
        <f t="shared" si="81"/>
        <v/>
      </c>
      <c r="BD386" s="208" t="str">
        <f t="shared" si="82"/>
        <v/>
      </c>
    </row>
    <row r="387" spans="49:56">
      <c r="AW387" s="207"/>
      <c r="AX387" s="14"/>
      <c r="AY387" s="14" t="str">
        <f t="shared" si="83"/>
        <v/>
      </c>
      <c r="AZ387" s="14"/>
      <c r="BA387" s="25"/>
      <c r="BB387" s="14" t="str">
        <f t="shared" si="80"/>
        <v/>
      </c>
      <c r="BC387" s="14" t="str">
        <f t="shared" si="81"/>
        <v/>
      </c>
      <c r="BD387" s="208" t="str">
        <f t="shared" si="82"/>
        <v/>
      </c>
    </row>
    <row r="388" spans="49:56">
      <c r="AW388" s="207"/>
      <c r="AX388" s="14"/>
      <c r="AY388" s="14" t="str">
        <f t="shared" si="83"/>
        <v/>
      </c>
      <c r="AZ388" s="14"/>
      <c r="BA388" s="25"/>
      <c r="BB388" s="14" t="str">
        <f t="shared" si="80"/>
        <v/>
      </c>
      <c r="BC388" s="14" t="str">
        <f t="shared" si="81"/>
        <v/>
      </c>
      <c r="BD388" s="208" t="str">
        <f t="shared" si="82"/>
        <v/>
      </c>
    </row>
    <row r="389" spans="49:56">
      <c r="AW389" s="207"/>
      <c r="AX389" s="14"/>
      <c r="AY389" s="14" t="str">
        <f t="shared" si="83"/>
        <v/>
      </c>
      <c r="AZ389" s="14"/>
      <c r="BA389" s="25"/>
      <c r="BB389" s="14" t="str">
        <f t="shared" si="80"/>
        <v/>
      </c>
      <c r="BC389" s="14" t="str">
        <f t="shared" si="81"/>
        <v/>
      </c>
      <c r="BD389" s="208" t="str">
        <f t="shared" si="82"/>
        <v/>
      </c>
    </row>
    <row r="390" spans="49:56">
      <c r="AW390" s="207"/>
      <c r="AX390" s="14"/>
      <c r="AY390" s="14" t="str">
        <f t="shared" si="83"/>
        <v/>
      </c>
      <c r="AZ390" s="14"/>
      <c r="BA390" s="25"/>
      <c r="BB390" s="14" t="str">
        <f t="shared" si="80"/>
        <v/>
      </c>
      <c r="BC390" s="14" t="str">
        <f t="shared" si="81"/>
        <v/>
      </c>
      <c r="BD390" s="208" t="str">
        <f t="shared" si="82"/>
        <v/>
      </c>
    </row>
    <row r="391" spans="49:56">
      <c r="AW391" s="207"/>
      <c r="AX391" s="14"/>
      <c r="AY391" s="14" t="str">
        <f t="shared" si="83"/>
        <v/>
      </c>
      <c r="AZ391" s="14"/>
      <c r="BA391" s="25"/>
      <c r="BB391" s="14" t="str">
        <f t="shared" si="80"/>
        <v/>
      </c>
      <c r="BC391" s="14" t="str">
        <f t="shared" si="81"/>
        <v/>
      </c>
      <c r="BD391" s="208" t="str">
        <f t="shared" si="82"/>
        <v/>
      </c>
    </row>
    <row r="392" spans="49:56">
      <c r="AW392" s="207"/>
      <c r="AX392" s="14"/>
      <c r="AY392" s="14" t="str">
        <f t="shared" si="83"/>
        <v/>
      </c>
      <c r="AZ392" s="14"/>
      <c r="BA392" s="25"/>
      <c r="BB392" s="14" t="str">
        <f t="shared" si="80"/>
        <v/>
      </c>
      <c r="BC392" s="14" t="str">
        <f t="shared" si="81"/>
        <v/>
      </c>
      <c r="BD392" s="208" t="str">
        <f t="shared" si="82"/>
        <v/>
      </c>
    </row>
    <row r="393" spans="49:56">
      <c r="AW393" s="207"/>
      <c r="AX393" s="14"/>
      <c r="AY393" s="14" t="str">
        <f t="shared" si="83"/>
        <v/>
      </c>
      <c r="AZ393" s="14"/>
      <c r="BA393" s="25"/>
      <c r="BB393" s="14" t="str">
        <f t="shared" si="80"/>
        <v/>
      </c>
      <c r="BC393" s="14" t="str">
        <f t="shared" si="81"/>
        <v/>
      </c>
      <c r="BD393" s="208" t="str">
        <f t="shared" si="82"/>
        <v/>
      </c>
    </row>
    <row r="394" spans="49:56">
      <c r="AW394" s="207"/>
      <c r="AX394" s="14"/>
      <c r="AY394" s="14" t="str">
        <f t="shared" si="83"/>
        <v/>
      </c>
      <c r="AZ394" s="14"/>
      <c r="BA394" s="25"/>
      <c r="BB394" s="14" t="str">
        <f t="shared" si="80"/>
        <v/>
      </c>
      <c r="BC394" s="14" t="str">
        <f t="shared" si="81"/>
        <v/>
      </c>
      <c r="BD394" s="208" t="str">
        <f t="shared" si="82"/>
        <v/>
      </c>
    </row>
    <row r="395" spans="49:56">
      <c r="AW395" s="207"/>
      <c r="AX395" s="14"/>
      <c r="AY395" s="14" t="str">
        <f t="shared" si="83"/>
        <v/>
      </c>
      <c r="AZ395" s="14"/>
      <c r="BA395" s="25"/>
      <c r="BB395" s="14" t="str">
        <f t="shared" si="80"/>
        <v/>
      </c>
      <c r="BC395" s="14" t="str">
        <f t="shared" si="81"/>
        <v/>
      </c>
      <c r="BD395" s="208" t="str">
        <f t="shared" si="82"/>
        <v/>
      </c>
    </row>
    <row r="396" spans="49:56">
      <c r="AW396" s="207"/>
      <c r="AX396" s="14"/>
      <c r="AY396" s="14" t="str">
        <f t="shared" si="83"/>
        <v/>
      </c>
      <c r="AZ396" s="14"/>
      <c r="BA396" s="25"/>
      <c r="BB396" s="14" t="str">
        <f t="shared" si="80"/>
        <v/>
      </c>
      <c r="BC396" s="14" t="str">
        <f t="shared" si="81"/>
        <v/>
      </c>
      <c r="BD396" s="208" t="str">
        <f t="shared" si="82"/>
        <v/>
      </c>
    </row>
    <row r="397" spans="49:56">
      <c r="AW397" s="207"/>
      <c r="AX397" s="14"/>
      <c r="AY397" s="14" t="str">
        <f t="shared" si="83"/>
        <v/>
      </c>
      <c r="AZ397" s="14"/>
      <c r="BA397" s="25"/>
      <c r="BB397" s="14" t="str">
        <f t="shared" ref="BB397:BB460" si="84">+IF(AY397="","",AY397)</f>
        <v/>
      </c>
      <c r="BC397" s="14" t="str">
        <f t="shared" ref="BC397:BC460" si="85">+IF(AX397="","",AX397)</f>
        <v/>
      </c>
      <c r="BD397" s="208" t="str">
        <f t="shared" ref="BD397:BD460" si="86">+IF(AW397="","",AW397)</f>
        <v/>
      </c>
    </row>
    <row r="398" spans="49:56">
      <c r="AW398" s="207"/>
      <c r="AX398" s="14"/>
      <c r="AY398" s="14" t="str">
        <f t="shared" si="83"/>
        <v/>
      </c>
      <c r="AZ398" s="14"/>
      <c r="BA398" s="25"/>
      <c r="BB398" s="14" t="str">
        <f t="shared" si="84"/>
        <v/>
      </c>
      <c r="BC398" s="14" t="str">
        <f t="shared" si="85"/>
        <v/>
      </c>
      <c r="BD398" s="208" t="str">
        <f t="shared" si="86"/>
        <v/>
      </c>
    </row>
    <row r="399" spans="49:56">
      <c r="AW399" s="207"/>
      <c r="AX399" s="14"/>
      <c r="AY399" s="14" t="str">
        <f t="shared" si="83"/>
        <v/>
      </c>
      <c r="AZ399" s="14"/>
      <c r="BA399" s="25"/>
      <c r="BB399" s="14" t="str">
        <f t="shared" si="84"/>
        <v/>
      </c>
      <c r="BC399" s="14" t="str">
        <f t="shared" si="85"/>
        <v/>
      </c>
      <c r="BD399" s="208" t="str">
        <f t="shared" si="86"/>
        <v/>
      </c>
    </row>
    <row r="400" spans="49:56">
      <c r="AW400" s="207"/>
      <c r="AX400" s="14"/>
      <c r="AY400" s="14" t="str">
        <f t="shared" si="83"/>
        <v/>
      </c>
      <c r="AZ400" s="14"/>
      <c r="BA400" s="25"/>
      <c r="BB400" s="14" t="str">
        <f t="shared" si="84"/>
        <v/>
      </c>
      <c r="BC400" s="14" t="str">
        <f t="shared" si="85"/>
        <v/>
      </c>
      <c r="BD400" s="208" t="str">
        <f t="shared" si="86"/>
        <v/>
      </c>
    </row>
    <row r="401" spans="49:56">
      <c r="AW401" s="207"/>
      <c r="AX401" s="14"/>
      <c r="AY401" s="14" t="str">
        <f t="shared" si="83"/>
        <v/>
      </c>
      <c r="AZ401" s="14"/>
      <c r="BA401" s="25"/>
      <c r="BB401" s="14" t="str">
        <f t="shared" si="84"/>
        <v/>
      </c>
      <c r="BC401" s="14" t="str">
        <f t="shared" si="85"/>
        <v/>
      </c>
      <c r="BD401" s="208" t="str">
        <f t="shared" si="86"/>
        <v/>
      </c>
    </row>
    <row r="402" spans="49:56">
      <c r="AW402" s="207"/>
      <c r="AX402" s="14"/>
      <c r="AY402" s="14" t="str">
        <f t="shared" si="83"/>
        <v/>
      </c>
      <c r="AZ402" s="14"/>
      <c r="BA402" s="25"/>
      <c r="BB402" s="14" t="str">
        <f t="shared" si="84"/>
        <v/>
      </c>
      <c r="BC402" s="14" t="str">
        <f t="shared" si="85"/>
        <v/>
      </c>
      <c r="BD402" s="208" t="str">
        <f t="shared" si="86"/>
        <v/>
      </c>
    </row>
    <row r="403" spans="49:56">
      <c r="AW403" s="207"/>
      <c r="AX403" s="14"/>
      <c r="AY403" s="14" t="str">
        <f t="shared" si="83"/>
        <v/>
      </c>
      <c r="AZ403" s="14"/>
      <c r="BA403" s="25"/>
      <c r="BB403" s="14" t="str">
        <f t="shared" si="84"/>
        <v/>
      </c>
      <c r="BC403" s="14" t="str">
        <f t="shared" si="85"/>
        <v/>
      </c>
      <c r="BD403" s="208" t="str">
        <f t="shared" si="86"/>
        <v/>
      </c>
    </row>
    <row r="404" spans="49:56">
      <c r="AW404" s="207"/>
      <c r="AX404" s="14"/>
      <c r="AY404" s="14" t="str">
        <f t="shared" si="83"/>
        <v/>
      </c>
      <c r="AZ404" s="14"/>
      <c r="BA404" s="25"/>
      <c r="BB404" s="14" t="str">
        <f t="shared" si="84"/>
        <v/>
      </c>
      <c r="BC404" s="14" t="str">
        <f t="shared" si="85"/>
        <v/>
      </c>
      <c r="BD404" s="208" t="str">
        <f t="shared" si="86"/>
        <v/>
      </c>
    </row>
    <row r="405" spans="49:56">
      <c r="AW405" s="207"/>
      <c r="AX405" s="14"/>
      <c r="AY405" s="14" t="str">
        <f t="shared" si="83"/>
        <v/>
      </c>
      <c r="AZ405" s="14"/>
      <c r="BA405" s="25"/>
      <c r="BB405" s="14" t="str">
        <f t="shared" si="84"/>
        <v/>
      </c>
      <c r="BC405" s="14" t="str">
        <f t="shared" si="85"/>
        <v/>
      </c>
      <c r="BD405" s="208" t="str">
        <f t="shared" si="86"/>
        <v/>
      </c>
    </row>
    <row r="406" spans="49:56">
      <c r="AW406" s="207"/>
      <c r="AX406" s="14"/>
      <c r="AY406" s="14" t="str">
        <f t="shared" si="83"/>
        <v/>
      </c>
      <c r="AZ406" s="14"/>
      <c r="BA406" s="25"/>
      <c r="BB406" s="14" t="str">
        <f t="shared" si="84"/>
        <v/>
      </c>
      <c r="BC406" s="14" t="str">
        <f t="shared" si="85"/>
        <v/>
      </c>
      <c r="BD406" s="208" t="str">
        <f t="shared" si="86"/>
        <v/>
      </c>
    </row>
    <row r="407" spans="49:56">
      <c r="AW407" s="207"/>
      <c r="AX407" s="14"/>
      <c r="AY407" s="14" t="str">
        <f t="shared" si="83"/>
        <v/>
      </c>
      <c r="AZ407" s="14"/>
      <c r="BA407" s="25"/>
      <c r="BB407" s="14" t="str">
        <f t="shared" si="84"/>
        <v/>
      </c>
      <c r="BC407" s="14" t="str">
        <f t="shared" si="85"/>
        <v/>
      </c>
      <c r="BD407" s="208" t="str">
        <f t="shared" si="86"/>
        <v/>
      </c>
    </row>
    <row r="408" spans="49:56">
      <c r="AW408" s="207"/>
      <c r="AX408" s="14"/>
      <c r="AY408" s="14" t="str">
        <f t="shared" si="83"/>
        <v/>
      </c>
      <c r="AZ408" s="14"/>
      <c r="BA408" s="25"/>
      <c r="BB408" s="14" t="str">
        <f t="shared" si="84"/>
        <v/>
      </c>
      <c r="BC408" s="14" t="str">
        <f t="shared" si="85"/>
        <v/>
      </c>
      <c r="BD408" s="208" t="str">
        <f t="shared" si="86"/>
        <v/>
      </c>
    </row>
    <row r="409" spans="49:56">
      <c r="AW409" s="207"/>
      <c r="AX409" s="14"/>
      <c r="AY409" s="14" t="str">
        <f t="shared" si="83"/>
        <v/>
      </c>
      <c r="AZ409" s="14"/>
      <c r="BA409" s="25"/>
      <c r="BB409" s="14" t="str">
        <f t="shared" si="84"/>
        <v/>
      </c>
      <c r="BC409" s="14" t="str">
        <f t="shared" si="85"/>
        <v/>
      </c>
      <c r="BD409" s="208" t="str">
        <f t="shared" si="86"/>
        <v/>
      </c>
    </row>
    <row r="410" spans="49:56">
      <c r="AW410" s="207"/>
      <c r="AX410" s="14"/>
      <c r="AY410" s="14" t="str">
        <f t="shared" si="83"/>
        <v/>
      </c>
      <c r="AZ410" s="14"/>
      <c r="BA410" s="25"/>
      <c r="BB410" s="14" t="str">
        <f t="shared" si="84"/>
        <v/>
      </c>
      <c r="BC410" s="14" t="str">
        <f t="shared" si="85"/>
        <v/>
      </c>
      <c r="BD410" s="208" t="str">
        <f t="shared" si="86"/>
        <v/>
      </c>
    </row>
    <row r="411" spans="49:56">
      <c r="AW411" s="207"/>
      <c r="AX411" s="14"/>
      <c r="AY411" s="14" t="str">
        <f t="shared" si="83"/>
        <v/>
      </c>
      <c r="AZ411" s="14"/>
      <c r="BA411" s="25"/>
      <c r="BB411" s="14" t="str">
        <f t="shared" si="84"/>
        <v/>
      </c>
      <c r="BC411" s="14" t="str">
        <f t="shared" si="85"/>
        <v/>
      </c>
      <c r="BD411" s="208" t="str">
        <f t="shared" si="86"/>
        <v/>
      </c>
    </row>
    <row r="412" spans="49:56">
      <c r="AW412" s="207"/>
      <c r="AX412" s="14"/>
      <c r="AY412" s="14" t="str">
        <f t="shared" si="83"/>
        <v/>
      </c>
      <c r="AZ412" s="14"/>
      <c r="BA412" s="25"/>
      <c r="BB412" s="14" t="str">
        <f t="shared" si="84"/>
        <v/>
      </c>
      <c r="BC412" s="14" t="str">
        <f t="shared" si="85"/>
        <v/>
      </c>
      <c r="BD412" s="208" t="str">
        <f t="shared" si="86"/>
        <v/>
      </c>
    </row>
    <row r="413" spans="49:56">
      <c r="AW413" s="207"/>
      <c r="AX413" s="14"/>
      <c r="AY413" s="14" t="str">
        <f t="shared" si="83"/>
        <v/>
      </c>
      <c r="AZ413" s="14"/>
      <c r="BA413" s="25"/>
      <c r="BB413" s="14" t="str">
        <f t="shared" si="84"/>
        <v/>
      </c>
      <c r="BC413" s="14" t="str">
        <f t="shared" si="85"/>
        <v/>
      </c>
      <c r="BD413" s="208" t="str">
        <f t="shared" si="86"/>
        <v/>
      </c>
    </row>
    <row r="414" spans="49:56">
      <c r="AW414" s="207"/>
      <c r="AX414" s="14"/>
      <c r="AY414" s="14" t="str">
        <f t="shared" si="83"/>
        <v/>
      </c>
      <c r="AZ414" s="14"/>
      <c r="BA414" s="25"/>
      <c r="BB414" s="14" t="str">
        <f t="shared" si="84"/>
        <v/>
      </c>
      <c r="BC414" s="14" t="str">
        <f t="shared" si="85"/>
        <v/>
      </c>
      <c r="BD414" s="208" t="str">
        <f t="shared" si="86"/>
        <v/>
      </c>
    </row>
    <row r="415" spans="49:56">
      <c r="AW415" s="207"/>
      <c r="AX415" s="14"/>
      <c r="AY415" s="14" t="str">
        <f t="shared" si="83"/>
        <v/>
      </c>
      <c r="AZ415" s="14"/>
      <c r="BA415" s="25"/>
      <c r="BB415" s="14" t="str">
        <f t="shared" si="84"/>
        <v/>
      </c>
      <c r="BC415" s="14" t="str">
        <f t="shared" si="85"/>
        <v/>
      </c>
      <c r="BD415" s="208" t="str">
        <f t="shared" si="86"/>
        <v/>
      </c>
    </row>
    <row r="416" spans="49:56">
      <c r="AW416" s="207"/>
      <c r="AX416" s="14"/>
      <c r="AY416" s="14" t="str">
        <f t="shared" si="83"/>
        <v/>
      </c>
      <c r="AZ416" s="14"/>
      <c r="BA416" s="25"/>
      <c r="BB416" s="14" t="str">
        <f t="shared" si="84"/>
        <v/>
      </c>
      <c r="BC416" s="14" t="str">
        <f t="shared" si="85"/>
        <v/>
      </c>
      <c r="BD416" s="208" t="str">
        <f t="shared" si="86"/>
        <v/>
      </c>
    </row>
    <row r="417" spans="49:56">
      <c r="AW417" s="207"/>
      <c r="AX417" s="14"/>
      <c r="AY417" s="14" t="str">
        <f t="shared" si="83"/>
        <v/>
      </c>
      <c r="AZ417" s="14"/>
      <c r="BA417" s="25"/>
      <c r="BB417" s="14" t="str">
        <f t="shared" si="84"/>
        <v/>
      </c>
      <c r="BC417" s="14" t="str">
        <f t="shared" si="85"/>
        <v/>
      </c>
      <c r="BD417" s="208" t="str">
        <f t="shared" si="86"/>
        <v/>
      </c>
    </row>
    <row r="418" spans="49:56">
      <c r="AW418" s="207"/>
      <c r="AX418" s="14"/>
      <c r="AY418" s="14" t="str">
        <f t="shared" si="83"/>
        <v/>
      </c>
      <c r="AZ418" s="14"/>
      <c r="BA418" s="25"/>
      <c r="BB418" s="14" t="str">
        <f t="shared" si="84"/>
        <v/>
      </c>
      <c r="BC418" s="14" t="str">
        <f t="shared" si="85"/>
        <v/>
      </c>
      <c r="BD418" s="208" t="str">
        <f t="shared" si="86"/>
        <v/>
      </c>
    </row>
    <row r="419" spans="49:56">
      <c r="AW419" s="207"/>
      <c r="AX419" s="14"/>
      <c r="AY419" s="14" t="str">
        <f t="shared" si="83"/>
        <v/>
      </c>
      <c r="AZ419" s="14"/>
      <c r="BA419" s="25"/>
      <c r="BB419" s="14" t="str">
        <f t="shared" si="84"/>
        <v/>
      </c>
      <c r="BC419" s="14" t="str">
        <f t="shared" si="85"/>
        <v/>
      </c>
      <c r="BD419" s="208" t="str">
        <f t="shared" si="86"/>
        <v/>
      </c>
    </row>
    <row r="420" spans="49:56">
      <c r="AW420" s="207"/>
      <c r="AX420" s="14"/>
      <c r="AY420" s="14" t="str">
        <f t="shared" si="83"/>
        <v/>
      </c>
      <c r="AZ420" s="14"/>
      <c r="BA420" s="25"/>
      <c r="BB420" s="14" t="str">
        <f t="shared" si="84"/>
        <v/>
      </c>
      <c r="BC420" s="14" t="str">
        <f t="shared" si="85"/>
        <v/>
      </c>
      <c r="BD420" s="208" t="str">
        <f t="shared" si="86"/>
        <v/>
      </c>
    </row>
    <row r="421" spans="49:56">
      <c r="AW421" s="207"/>
      <c r="AX421" s="14"/>
      <c r="AY421" s="14" t="str">
        <f t="shared" si="83"/>
        <v/>
      </c>
      <c r="AZ421" s="14"/>
      <c r="BA421" s="25"/>
      <c r="BB421" s="14" t="str">
        <f t="shared" si="84"/>
        <v/>
      </c>
      <c r="BC421" s="14" t="str">
        <f t="shared" si="85"/>
        <v/>
      </c>
      <c r="BD421" s="208" t="str">
        <f t="shared" si="86"/>
        <v/>
      </c>
    </row>
    <row r="422" spans="49:56">
      <c r="AW422" s="207"/>
      <c r="AX422" s="14"/>
      <c r="AY422" s="14" t="str">
        <f t="shared" si="83"/>
        <v/>
      </c>
      <c r="AZ422" s="14"/>
      <c r="BA422" s="25"/>
      <c r="BB422" s="14" t="str">
        <f t="shared" si="84"/>
        <v/>
      </c>
      <c r="BC422" s="14" t="str">
        <f t="shared" si="85"/>
        <v/>
      </c>
      <c r="BD422" s="208" t="str">
        <f t="shared" si="86"/>
        <v/>
      </c>
    </row>
    <row r="423" spans="49:56">
      <c r="AW423" s="207"/>
      <c r="AX423" s="14"/>
      <c r="AY423" s="14" t="str">
        <f t="shared" si="83"/>
        <v/>
      </c>
      <c r="AZ423" s="14"/>
      <c r="BA423" s="25"/>
      <c r="BB423" s="14" t="str">
        <f t="shared" si="84"/>
        <v/>
      </c>
      <c r="BC423" s="14" t="str">
        <f t="shared" si="85"/>
        <v/>
      </c>
      <c r="BD423" s="208" t="str">
        <f t="shared" si="86"/>
        <v/>
      </c>
    </row>
    <row r="424" spans="49:56">
      <c r="AW424" s="207"/>
      <c r="AX424" s="14"/>
      <c r="AY424" s="14" t="str">
        <f t="shared" si="83"/>
        <v/>
      </c>
      <c r="AZ424" s="14"/>
      <c r="BA424" s="25"/>
      <c r="BB424" s="14" t="str">
        <f t="shared" si="84"/>
        <v/>
      </c>
      <c r="BC424" s="14" t="str">
        <f t="shared" si="85"/>
        <v/>
      </c>
      <c r="BD424" s="208" t="str">
        <f t="shared" si="86"/>
        <v/>
      </c>
    </row>
    <row r="425" spans="49:56">
      <c r="AW425" s="207"/>
      <c r="AX425" s="14"/>
      <c r="AY425" s="14" t="str">
        <f t="shared" si="83"/>
        <v/>
      </c>
      <c r="AZ425" s="14"/>
      <c r="BA425" s="25"/>
      <c r="BB425" s="14" t="str">
        <f t="shared" si="84"/>
        <v/>
      </c>
      <c r="BC425" s="14" t="str">
        <f t="shared" si="85"/>
        <v/>
      </c>
      <c r="BD425" s="208" t="str">
        <f t="shared" si="86"/>
        <v/>
      </c>
    </row>
    <row r="426" spans="49:56">
      <c r="AW426" s="207"/>
      <c r="AX426" s="14"/>
      <c r="AY426" s="14" t="str">
        <f t="shared" si="83"/>
        <v/>
      </c>
      <c r="AZ426" s="14"/>
      <c r="BA426" s="25"/>
      <c r="BB426" s="14" t="str">
        <f t="shared" si="84"/>
        <v/>
      </c>
      <c r="BC426" s="14" t="str">
        <f t="shared" si="85"/>
        <v/>
      </c>
      <c r="BD426" s="208" t="str">
        <f t="shared" si="86"/>
        <v/>
      </c>
    </row>
    <row r="427" spans="49:56">
      <c r="AW427" s="207"/>
      <c r="AX427" s="14"/>
      <c r="AY427" s="14" t="str">
        <f t="shared" si="83"/>
        <v/>
      </c>
      <c r="AZ427" s="14"/>
      <c r="BA427" s="25"/>
      <c r="BB427" s="14" t="str">
        <f t="shared" si="84"/>
        <v/>
      </c>
      <c r="BC427" s="14" t="str">
        <f t="shared" si="85"/>
        <v/>
      </c>
      <c r="BD427" s="208" t="str">
        <f t="shared" si="86"/>
        <v/>
      </c>
    </row>
    <row r="428" spans="49:56">
      <c r="AW428" s="207"/>
      <c r="AX428" s="14"/>
      <c r="AY428" s="14" t="str">
        <f t="shared" si="83"/>
        <v/>
      </c>
      <c r="AZ428" s="14"/>
      <c r="BA428" s="25"/>
      <c r="BB428" s="14" t="str">
        <f t="shared" si="84"/>
        <v/>
      </c>
      <c r="BC428" s="14" t="str">
        <f t="shared" si="85"/>
        <v/>
      </c>
      <c r="BD428" s="208" t="str">
        <f t="shared" si="86"/>
        <v/>
      </c>
    </row>
    <row r="429" spans="49:56">
      <c r="AW429" s="207"/>
      <c r="AX429" s="14"/>
      <c r="AY429" s="14" t="str">
        <f t="shared" si="83"/>
        <v/>
      </c>
      <c r="AZ429" s="14"/>
      <c r="BA429" s="25"/>
      <c r="BB429" s="14" t="str">
        <f t="shared" si="84"/>
        <v/>
      </c>
      <c r="BC429" s="14" t="str">
        <f t="shared" si="85"/>
        <v/>
      </c>
      <c r="BD429" s="208" t="str">
        <f t="shared" si="86"/>
        <v/>
      </c>
    </row>
    <row r="430" spans="49:56">
      <c r="AW430" s="207"/>
      <c r="AX430" s="14"/>
      <c r="AY430" s="14" t="str">
        <f t="shared" si="83"/>
        <v/>
      </c>
      <c r="AZ430" s="14"/>
      <c r="BA430" s="25"/>
      <c r="BB430" s="14" t="str">
        <f t="shared" si="84"/>
        <v/>
      </c>
      <c r="BC430" s="14" t="str">
        <f t="shared" si="85"/>
        <v/>
      </c>
      <c r="BD430" s="208" t="str">
        <f t="shared" si="86"/>
        <v/>
      </c>
    </row>
    <row r="431" spans="49:56">
      <c r="AW431" s="207"/>
      <c r="AX431" s="14"/>
      <c r="AY431" s="14" t="str">
        <f t="shared" si="83"/>
        <v/>
      </c>
      <c r="AZ431" s="14"/>
      <c r="BA431" s="25"/>
      <c r="BB431" s="14" t="str">
        <f t="shared" si="84"/>
        <v/>
      </c>
      <c r="BC431" s="14" t="str">
        <f t="shared" si="85"/>
        <v/>
      </c>
      <c r="BD431" s="208" t="str">
        <f t="shared" si="86"/>
        <v/>
      </c>
    </row>
    <row r="432" spans="49:56">
      <c r="AW432" s="207"/>
      <c r="AX432" s="14"/>
      <c r="AY432" s="14" t="str">
        <f t="shared" si="83"/>
        <v/>
      </c>
      <c r="AZ432" s="14"/>
      <c r="BA432" s="25"/>
      <c r="BB432" s="14" t="str">
        <f t="shared" si="84"/>
        <v/>
      </c>
      <c r="BC432" s="14" t="str">
        <f t="shared" si="85"/>
        <v/>
      </c>
      <c r="BD432" s="208" t="str">
        <f t="shared" si="86"/>
        <v/>
      </c>
    </row>
    <row r="433" spans="49:56">
      <c r="AW433" s="207"/>
      <c r="AX433" s="14"/>
      <c r="AY433" s="14" t="str">
        <f t="shared" si="83"/>
        <v/>
      </c>
      <c r="AZ433" s="14"/>
      <c r="BA433" s="25"/>
      <c r="BB433" s="14" t="str">
        <f t="shared" si="84"/>
        <v/>
      </c>
      <c r="BC433" s="14" t="str">
        <f t="shared" si="85"/>
        <v/>
      </c>
      <c r="BD433" s="208" t="str">
        <f t="shared" si="86"/>
        <v/>
      </c>
    </row>
    <row r="434" spans="49:56">
      <c r="AW434" s="207"/>
      <c r="AX434" s="14"/>
      <c r="AY434" s="14" t="str">
        <f t="shared" si="83"/>
        <v/>
      </c>
      <c r="AZ434" s="14"/>
      <c r="BA434" s="25"/>
      <c r="BB434" s="14" t="str">
        <f t="shared" si="84"/>
        <v/>
      </c>
      <c r="BC434" s="14" t="str">
        <f t="shared" si="85"/>
        <v/>
      </c>
      <c r="BD434" s="208" t="str">
        <f t="shared" si="86"/>
        <v/>
      </c>
    </row>
    <row r="435" spans="49:56">
      <c r="AW435" s="207"/>
      <c r="AX435" s="14"/>
      <c r="AY435" s="14" t="str">
        <f t="shared" si="83"/>
        <v/>
      </c>
      <c r="AZ435" s="14"/>
      <c r="BA435" s="25"/>
      <c r="BB435" s="14" t="str">
        <f t="shared" si="84"/>
        <v/>
      </c>
      <c r="BC435" s="14" t="str">
        <f t="shared" si="85"/>
        <v/>
      </c>
      <c r="BD435" s="208" t="str">
        <f t="shared" si="86"/>
        <v/>
      </c>
    </row>
    <row r="436" spans="49:56">
      <c r="AW436" s="207"/>
      <c r="AX436" s="14"/>
      <c r="AY436" s="14" t="str">
        <f t="shared" si="83"/>
        <v/>
      </c>
      <c r="AZ436" s="14"/>
      <c r="BA436" s="25"/>
      <c r="BB436" s="14" t="str">
        <f t="shared" si="84"/>
        <v/>
      </c>
      <c r="BC436" s="14" t="str">
        <f t="shared" si="85"/>
        <v/>
      </c>
      <c r="BD436" s="208" t="str">
        <f t="shared" si="86"/>
        <v/>
      </c>
    </row>
    <row r="437" spans="49:56">
      <c r="AW437" s="207"/>
      <c r="AX437" s="14"/>
      <c r="AY437" s="14" t="str">
        <f t="shared" si="83"/>
        <v/>
      </c>
      <c r="AZ437" s="14"/>
      <c r="BA437" s="25"/>
      <c r="BB437" s="14" t="str">
        <f t="shared" si="84"/>
        <v/>
      </c>
      <c r="BC437" s="14" t="str">
        <f t="shared" si="85"/>
        <v/>
      </c>
      <c r="BD437" s="208" t="str">
        <f t="shared" si="86"/>
        <v/>
      </c>
    </row>
    <row r="438" spans="49:56">
      <c r="AW438" s="207"/>
      <c r="AX438" s="14"/>
      <c r="AY438" s="14" t="str">
        <f t="shared" si="83"/>
        <v/>
      </c>
      <c r="AZ438" s="14"/>
      <c r="BA438" s="25"/>
      <c r="BB438" s="14" t="str">
        <f t="shared" si="84"/>
        <v/>
      </c>
      <c r="BC438" s="14" t="str">
        <f t="shared" si="85"/>
        <v/>
      </c>
      <c r="BD438" s="208" t="str">
        <f t="shared" si="86"/>
        <v/>
      </c>
    </row>
    <row r="439" spans="49:56">
      <c r="AW439" s="207"/>
      <c r="AX439" s="14"/>
      <c r="AY439" s="14" t="str">
        <f t="shared" si="83"/>
        <v/>
      </c>
      <c r="AZ439" s="14"/>
      <c r="BA439" s="25"/>
      <c r="BB439" s="14" t="str">
        <f t="shared" si="84"/>
        <v/>
      </c>
      <c r="BC439" s="14" t="str">
        <f t="shared" si="85"/>
        <v/>
      </c>
      <c r="BD439" s="208" t="str">
        <f t="shared" si="86"/>
        <v/>
      </c>
    </row>
    <row r="440" spans="49:56">
      <c r="AW440" s="207"/>
      <c r="AX440" s="14"/>
      <c r="AY440" s="14" t="str">
        <f t="shared" si="83"/>
        <v/>
      </c>
      <c r="AZ440" s="14"/>
      <c r="BA440" s="25"/>
      <c r="BB440" s="14" t="str">
        <f t="shared" si="84"/>
        <v/>
      </c>
      <c r="BC440" s="14" t="str">
        <f t="shared" si="85"/>
        <v/>
      </c>
      <c r="BD440" s="208" t="str">
        <f t="shared" si="86"/>
        <v/>
      </c>
    </row>
    <row r="441" spans="49:56">
      <c r="AW441" s="207"/>
      <c r="AX441" s="14"/>
      <c r="AY441" s="14" t="str">
        <f t="shared" si="83"/>
        <v/>
      </c>
      <c r="AZ441" s="14"/>
      <c r="BA441" s="25"/>
      <c r="BB441" s="14" t="str">
        <f t="shared" si="84"/>
        <v/>
      </c>
      <c r="BC441" s="14" t="str">
        <f t="shared" si="85"/>
        <v/>
      </c>
      <c r="BD441" s="208" t="str">
        <f t="shared" si="86"/>
        <v/>
      </c>
    </row>
    <row r="442" spans="49:56">
      <c r="AW442" s="207"/>
      <c r="AX442" s="14"/>
      <c r="AY442" s="14" t="str">
        <f t="shared" si="83"/>
        <v/>
      </c>
      <c r="AZ442" s="14"/>
      <c r="BA442" s="25"/>
      <c r="BB442" s="14" t="str">
        <f t="shared" si="84"/>
        <v/>
      </c>
      <c r="BC442" s="14" t="str">
        <f t="shared" si="85"/>
        <v/>
      </c>
      <c r="BD442" s="208" t="str">
        <f t="shared" si="86"/>
        <v/>
      </c>
    </row>
    <row r="443" spans="49:56">
      <c r="AW443" s="207"/>
      <c r="AX443" s="14"/>
      <c r="AY443" s="14" t="str">
        <f t="shared" si="83"/>
        <v/>
      </c>
      <c r="AZ443" s="14"/>
      <c r="BA443" s="25"/>
      <c r="BB443" s="14" t="str">
        <f t="shared" si="84"/>
        <v/>
      </c>
      <c r="BC443" s="14" t="str">
        <f t="shared" si="85"/>
        <v/>
      </c>
      <c r="BD443" s="208" t="str">
        <f t="shared" si="86"/>
        <v/>
      </c>
    </row>
    <row r="444" spans="49:56">
      <c r="AW444" s="207"/>
      <c r="AX444" s="14"/>
      <c r="AY444" s="14" t="str">
        <f t="shared" si="83"/>
        <v/>
      </c>
      <c r="AZ444" s="14"/>
      <c r="BA444" s="25"/>
      <c r="BB444" s="14" t="str">
        <f t="shared" si="84"/>
        <v/>
      </c>
      <c r="BC444" s="14" t="str">
        <f t="shared" si="85"/>
        <v/>
      </c>
      <c r="BD444" s="208" t="str">
        <f t="shared" si="86"/>
        <v/>
      </c>
    </row>
    <row r="445" spans="49:56">
      <c r="AW445" s="207"/>
      <c r="AX445" s="14"/>
      <c r="AY445" s="14" t="str">
        <f t="shared" si="83"/>
        <v/>
      </c>
      <c r="AZ445" s="14"/>
      <c r="BA445" s="25"/>
      <c r="BB445" s="14" t="str">
        <f t="shared" si="84"/>
        <v/>
      </c>
      <c r="BC445" s="14" t="str">
        <f t="shared" si="85"/>
        <v/>
      </c>
      <c r="BD445" s="208" t="str">
        <f t="shared" si="86"/>
        <v/>
      </c>
    </row>
    <row r="446" spans="49:56">
      <c r="AW446" s="207"/>
      <c r="AX446" s="14"/>
      <c r="AY446" s="14" t="str">
        <f t="shared" si="83"/>
        <v/>
      </c>
      <c r="AZ446" s="14"/>
      <c r="BA446" s="25"/>
      <c r="BB446" s="14" t="str">
        <f t="shared" si="84"/>
        <v/>
      </c>
      <c r="BC446" s="14" t="str">
        <f t="shared" si="85"/>
        <v/>
      </c>
      <c r="BD446" s="208" t="str">
        <f t="shared" si="86"/>
        <v/>
      </c>
    </row>
    <row r="447" spans="49:56">
      <c r="AW447" s="207"/>
      <c r="AX447" s="14"/>
      <c r="AY447" s="14" t="str">
        <f t="shared" si="83"/>
        <v/>
      </c>
      <c r="AZ447" s="14"/>
      <c r="BA447" s="25"/>
      <c r="BB447" s="14" t="str">
        <f t="shared" si="84"/>
        <v/>
      </c>
      <c r="BC447" s="14" t="str">
        <f t="shared" si="85"/>
        <v/>
      </c>
      <c r="BD447" s="208" t="str">
        <f t="shared" si="86"/>
        <v/>
      </c>
    </row>
    <row r="448" spans="49:56">
      <c r="AW448" s="207"/>
      <c r="AX448" s="14"/>
      <c r="AY448" s="14" t="str">
        <f t="shared" si="83"/>
        <v/>
      </c>
      <c r="AZ448" s="14"/>
      <c r="BA448" s="25"/>
      <c r="BB448" s="14" t="str">
        <f t="shared" si="84"/>
        <v/>
      </c>
      <c r="BC448" s="14" t="str">
        <f t="shared" si="85"/>
        <v/>
      </c>
      <c r="BD448" s="208" t="str">
        <f t="shared" si="86"/>
        <v/>
      </c>
    </row>
    <row r="449" spans="49:56">
      <c r="AW449" s="207"/>
      <c r="AX449" s="14"/>
      <c r="AY449" s="14" t="str">
        <f t="shared" si="83"/>
        <v/>
      </c>
      <c r="AZ449" s="14"/>
      <c r="BA449" s="25"/>
      <c r="BB449" s="14" t="str">
        <f t="shared" si="84"/>
        <v/>
      </c>
      <c r="BC449" s="14" t="str">
        <f t="shared" si="85"/>
        <v/>
      </c>
      <c r="BD449" s="208" t="str">
        <f t="shared" si="86"/>
        <v/>
      </c>
    </row>
    <row r="450" spans="49:56">
      <c r="AW450" s="207"/>
      <c r="AX450" s="14"/>
      <c r="AY450" s="14" t="str">
        <f t="shared" ref="AY450:AY500" si="87">IF(BA450="","",CONCATENATE(AX450,"-",AZ450))</f>
        <v/>
      </c>
      <c r="AZ450" s="14"/>
      <c r="BA450" s="25"/>
      <c r="BB450" s="14" t="str">
        <f t="shared" si="84"/>
        <v/>
      </c>
      <c r="BC450" s="14" t="str">
        <f t="shared" si="85"/>
        <v/>
      </c>
      <c r="BD450" s="208" t="str">
        <f t="shared" si="86"/>
        <v/>
      </c>
    </row>
    <row r="451" spans="49:56">
      <c r="AW451" s="207"/>
      <c r="AX451" s="14"/>
      <c r="AY451" s="14" t="str">
        <f t="shared" si="87"/>
        <v/>
      </c>
      <c r="AZ451" s="14"/>
      <c r="BA451" s="25"/>
      <c r="BB451" s="14" t="str">
        <f t="shared" si="84"/>
        <v/>
      </c>
      <c r="BC451" s="14" t="str">
        <f t="shared" si="85"/>
        <v/>
      </c>
      <c r="BD451" s="208" t="str">
        <f t="shared" si="86"/>
        <v/>
      </c>
    </row>
    <row r="452" spans="49:56">
      <c r="AW452" s="207"/>
      <c r="AX452" s="14"/>
      <c r="AY452" s="14" t="str">
        <f t="shared" si="87"/>
        <v/>
      </c>
      <c r="AZ452" s="14"/>
      <c r="BA452" s="25"/>
      <c r="BB452" s="14" t="str">
        <f t="shared" si="84"/>
        <v/>
      </c>
      <c r="BC452" s="14" t="str">
        <f t="shared" si="85"/>
        <v/>
      </c>
      <c r="BD452" s="208" t="str">
        <f t="shared" si="86"/>
        <v/>
      </c>
    </row>
    <row r="453" spans="49:56">
      <c r="AW453" s="207"/>
      <c r="AX453" s="14"/>
      <c r="AY453" s="14" t="str">
        <f t="shared" si="87"/>
        <v/>
      </c>
      <c r="AZ453" s="14"/>
      <c r="BA453" s="25"/>
      <c r="BB453" s="14" t="str">
        <f t="shared" si="84"/>
        <v/>
      </c>
      <c r="BC453" s="14" t="str">
        <f t="shared" si="85"/>
        <v/>
      </c>
      <c r="BD453" s="208" t="str">
        <f t="shared" si="86"/>
        <v/>
      </c>
    </row>
    <row r="454" spans="49:56">
      <c r="AW454" s="207"/>
      <c r="AX454" s="14"/>
      <c r="AY454" s="14" t="str">
        <f t="shared" si="87"/>
        <v/>
      </c>
      <c r="AZ454" s="14"/>
      <c r="BA454" s="25"/>
      <c r="BB454" s="14" t="str">
        <f t="shared" si="84"/>
        <v/>
      </c>
      <c r="BC454" s="14" t="str">
        <f t="shared" si="85"/>
        <v/>
      </c>
      <c r="BD454" s="208" t="str">
        <f t="shared" si="86"/>
        <v/>
      </c>
    </row>
    <row r="455" spans="49:56">
      <c r="AW455" s="207"/>
      <c r="AX455" s="14"/>
      <c r="AY455" s="14" t="str">
        <f t="shared" si="87"/>
        <v/>
      </c>
      <c r="AZ455" s="14"/>
      <c r="BA455" s="25"/>
      <c r="BB455" s="14" t="str">
        <f t="shared" si="84"/>
        <v/>
      </c>
      <c r="BC455" s="14" t="str">
        <f t="shared" si="85"/>
        <v/>
      </c>
      <c r="BD455" s="208" t="str">
        <f t="shared" si="86"/>
        <v/>
      </c>
    </row>
    <row r="456" spans="49:56">
      <c r="AW456" s="207"/>
      <c r="AX456" s="14"/>
      <c r="AY456" s="14" t="str">
        <f t="shared" si="87"/>
        <v/>
      </c>
      <c r="AZ456" s="14"/>
      <c r="BA456" s="25"/>
      <c r="BB456" s="14" t="str">
        <f t="shared" si="84"/>
        <v/>
      </c>
      <c r="BC456" s="14" t="str">
        <f t="shared" si="85"/>
        <v/>
      </c>
      <c r="BD456" s="208" t="str">
        <f t="shared" si="86"/>
        <v/>
      </c>
    </row>
    <row r="457" spans="49:56">
      <c r="AW457" s="207"/>
      <c r="AX457" s="14"/>
      <c r="AY457" s="14" t="str">
        <f t="shared" si="87"/>
        <v/>
      </c>
      <c r="AZ457" s="14"/>
      <c r="BA457" s="25"/>
      <c r="BB457" s="14" t="str">
        <f t="shared" si="84"/>
        <v/>
      </c>
      <c r="BC457" s="14" t="str">
        <f t="shared" si="85"/>
        <v/>
      </c>
      <c r="BD457" s="208" t="str">
        <f t="shared" si="86"/>
        <v/>
      </c>
    </row>
    <row r="458" spans="49:56">
      <c r="AW458" s="207"/>
      <c r="AX458" s="14"/>
      <c r="AY458" s="14" t="str">
        <f t="shared" si="87"/>
        <v/>
      </c>
      <c r="AZ458" s="14"/>
      <c r="BA458" s="25"/>
      <c r="BB458" s="14" t="str">
        <f t="shared" si="84"/>
        <v/>
      </c>
      <c r="BC458" s="14" t="str">
        <f t="shared" si="85"/>
        <v/>
      </c>
      <c r="BD458" s="208" t="str">
        <f t="shared" si="86"/>
        <v/>
      </c>
    </row>
    <row r="459" spans="49:56">
      <c r="AW459" s="207"/>
      <c r="AX459" s="14"/>
      <c r="AY459" s="14" t="str">
        <f t="shared" si="87"/>
        <v/>
      </c>
      <c r="AZ459" s="14"/>
      <c r="BA459" s="25"/>
      <c r="BB459" s="14" t="str">
        <f t="shared" si="84"/>
        <v/>
      </c>
      <c r="BC459" s="14" t="str">
        <f t="shared" si="85"/>
        <v/>
      </c>
      <c r="BD459" s="208" t="str">
        <f t="shared" si="86"/>
        <v/>
      </c>
    </row>
    <row r="460" spans="49:56">
      <c r="AW460" s="207"/>
      <c r="AX460" s="14"/>
      <c r="AY460" s="14" t="str">
        <f t="shared" si="87"/>
        <v/>
      </c>
      <c r="AZ460" s="14"/>
      <c r="BA460" s="25"/>
      <c r="BB460" s="14" t="str">
        <f t="shared" si="84"/>
        <v/>
      </c>
      <c r="BC460" s="14" t="str">
        <f t="shared" si="85"/>
        <v/>
      </c>
      <c r="BD460" s="208" t="str">
        <f t="shared" si="86"/>
        <v/>
      </c>
    </row>
    <row r="461" spans="49:56">
      <c r="AW461" s="207"/>
      <c r="AX461" s="14"/>
      <c r="AY461" s="14" t="str">
        <f t="shared" si="87"/>
        <v/>
      </c>
      <c r="AZ461" s="14"/>
      <c r="BA461" s="25"/>
      <c r="BB461" s="14" t="str">
        <f t="shared" ref="BB461:BB524" si="88">+IF(AY461="","",AY461)</f>
        <v/>
      </c>
      <c r="BC461" s="14" t="str">
        <f t="shared" ref="BC461:BC524" si="89">+IF(AX461="","",AX461)</f>
        <v/>
      </c>
      <c r="BD461" s="208" t="str">
        <f t="shared" ref="BD461:BD524" si="90">+IF(AW461="","",AW461)</f>
        <v/>
      </c>
    </row>
    <row r="462" spans="49:56">
      <c r="AW462" s="207"/>
      <c r="AX462" s="14"/>
      <c r="AY462" s="14" t="str">
        <f t="shared" si="87"/>
        <v/>
      </c>
      <c r="AZ462" s="14"/>
      <c r="BA462" s="25"/>
      <c r="BB462" s="14" t="str">
        <f t="shared" si="88"/>
        <v/>
      </c>
      <c r="BC462" s="14" t="str">
        <f t="shared" si="89"/>
        <v/>
      </c>
      <c r="BD462" s="208" t="str">
        <f t="shared" si="90"/>
        <v/>
      </c>
    </row>
    <row r="463" spans="49:56">
      <c r="AW463" s="207"/>
      <c r="AX463" s="14"/>
      <c r="AY463" s="14" t="str">
        <f t="shared" si="87"/>
        <v/>
      </c>
      <c r="AZ463" s="14"/>
      <c r="BA463" s="25"/>
      <c r="BB463" s="14" t="str">
        <f t="shared" si="88"/>
        <v/>
      </c>
      <c r="BC463" s="14" t="str">
        <f t="shared" si="89"/>
        <v/>
      </c>
      <c r="BD463" s="208" t="str">
        <f t="shared" si="90"/>
        <v/>
      </c>
    </row>
    <row r="464" spans="49:56">
      <c r="AW464" s="207"/>
      <c r="AX464" s="14"/>
      <c r="AY464" s="14" t="str">
        <f t="shared" si="87"/>
        <v/>
      </c>
      <c r="AZ464" s="14"/>
      <c r="BA464" s="25"/>
      <c r="BB464" s="14" t="str">
        <f t="shared" si="88"/>
        <v/>
      </c>
      <c r="BC464" s="14" t="str">
        <f t="shared" si="89"/>
        <v/>
      </c>
      <c r="BD464" s="208" t="str">
        <f t="shared" si="90"/>
        <v/>
      </c>
    </row>
    <row r="465" spans="49:56">
      <c r="AW465" s="207"/>
      <c r="AX465" s="14"/>
      <c r="AY465" s="14" t="str">
        <f t="shared" si="87"/>
        <v/>
      </c>
      <c r="AZ465" s="14"/>
      <c r="BA465" s="25"/>
      <c r="BB465" s="14" t="str">
        <f t="shared" si="88"/>
        <v/>
      </c>
      <c r="BC465" s="14" t="str">
        <f t="shared" si="89"/>
        <v/>
      </c>
      <c r="BD465" s="208" t="str">
        <f t="shared" si="90"/>
        <v/>
      </c>
    </row>
    <row r="466" spans="49:56">
      <c r="AW466" s="207"/>
      <c r="AX466" s="14"/>
      <c r="AY466" s="14" t="str">
        <f t="shared" si="87"/>
        <v/>
      </c>
      <c r="AZ466" s="14"/>
      <c r="BA466" s="25"/>
      <c r="BB466" s="14" t="str">
        <f t="shared" si="88"/>
        <v/>
      </c>
      <c r="BC466" s="14" t="str">
        <f t="shared" si="89"/>
        <v/>
      </c>
      <c r="BD466" s="208" t="str">
        <f t="shared" si="90"/>
        <v/>
      </c>
    </row>
    <row r="467" spans="49:56">
      <c r="AW467" s="207"/>
      <c r="AX467" s="14"/>
      <c r="AY467" s="14" t="str">
        <f t="shared" si="87"/>
        <v/>
      </c>
      <c r="AZ467" s="14"/>
      <c r="BA467" s="25"/>
      <c r="BB467" s="14" t="str">
        <f t="shared" si="88"/>
        <v/>
      </c>
      <c r="BC467" s="14" t="str">
        <f t="shared" si="89"/>
        <v/>
      </c>
      <c r="BD467" s="208" t="str">
        <f t="shared" si="90"/>
        <v/>
      </c>
    </row>
    <row r="468" spans="49:56">
      <c r="AW468" s="207"/>
      <c r="AX468" s="14"/>
      <c r="AY468" s="14" t="str">
        <f t="shared" si="87"/>
        <v/>
      </c>
      <c r="AZ468" s="14"/>
      <c r="BA468" s="25"/>
      <c r="BB468" s="14" t="str">
        <f t="shared" si="88"/>
        <v/>
      </c>
      <c r="BC468" s="14" t="str">
        <f t="shared" si="89"/>
        <v/>
      </c>
      <c r="BD468" s="208" t="str">
        <f t="shared" si="90"/>
        <v/>
      </c>
    </row>
    <row r="469" spans="49:56">
      <c r="AW469" s="207"/>
      <c r="AX469" s="14"/>
      <c r="AY469" s="14" t="str">
        <f t="shared" si="87"/>
        <v/>
      </c>
      <c r="AZ469" s="14"/>
      <c r="BA469" s="25"/>
      <c r="BB469" s="14" t="str">
        <f t="shared" si="88"/>
        <v/>
      </c>
      <c r="BC469" s="14" t="str">
        <f t="shared" si="89"/>
        <v/>
      </c>
      <c r="BD469" s="208" t="str">
        <f t="shared" si="90"/>
        <v/>
      </c>
    </row>
    <row r="470" spans="49:56">
      <c r="AW470" s="207"/>
      <c r="AX470" s="14"/>
      <c r="AY470" s="14" t="str">
        <f t="shared" si="87"/>
        <v/>
      </c>
      <c r="AZ470" s="14"/>
      <c r="BA470" s="25"/>
      <c r="BB470" s="14" t="str">
        <f t="shared" si="88"/>
        <v/>
      </c>
      <c r="BC470" s="14" t="str">
        <f t="shared" si="89"/>
        <v/>
      </c>
      <c r="BD470" s="208" t="str">
        <f t="shared" si="90"/>
        <v/>
      </c>
    </row>
    <row r="471" spans="49:56">
      <c r="AW471" s="207"/>
      <c r="AX471" s="14"/>
      <c r="AY471" s="14" t="str">
        <f t="shared" si="87"/>
        <v/>
      </c>
      <c r="AZ471" s="14"/>
      <c r="BA471" s="25"/>
      <c r="BB471" s="14" t="str">
        <f t="shared" si="88"/>
        <v/>
      </c>
      <c r="BC471" s="14" t="str">
        <f t="shared" si="89"/>
        <v/>
      </c>
      <c r="BD471" s="208" t="str">
        <f t="shared" si="90"/>
        <v/>
      </c>
    </row>
    <row r="472" spans="49:56">
      <c r="AW472" s="207"/>
      <c r="AX472" s="14"/>
      <c r="AY472" s="14" t="str">
        <f t="shared" si="87"/>
        <v/>
      </c>
      <c r="AZ472" s="14"/>
      <c r="BA472" s="25"/>
      <c r="BB472" s="14" t="str">
        <f t="shared" si="88"/>
        <v/>
      </c>
      <c r="BC472" s="14" t="str">
        <f t="shared" si="89"/>
        <v/>
      </c>
      <c r="BD472" s="208" t="str">
        <f t="shared" si="90"/>
        <v/>
      </c>
    </row>
    <row r="473" spans="49:56">
      <c r="AW473" s="207"/>
      <c r="AX473" s="14"/>
      <c r="AY473" s="14" t="str">
        <f t="shared" si="87"/>
        <v/>
      </c>
      <c r="AZ473" s="14"/>
      <c r="BA473" s="25"/>
      <c r="BB473" s="14" t="str">
        <f t="shared" si="88"/>
        <v/>
      </c>
      <c r="BC473" s="14" t="str">
        <f t="shared" si="89"/>
        <v/>
      </c>
      <c r="BD473" s="208" t="str">
        <f t="shared" si="90"/>
        <v/>
      </c>
    </row>
    <row r="474" spans="49:56">
      <c r="AW474" s="207"/>
      <c r="AX474" s="14"/>
      <c r="AY474" s="14" t="str">
        <f t="shared" si="87"/>
        <v/>
      </c>
      <c r="AZ474" s="14"/>
      <c r="BA474" s="25"/>
      <c r="BB474" s="14" t="str">
        <f t="shared" si="88"/>
        <v/>
      </c>
      <c r="BC474" s="14" t="str">
        <f t="shared" si="89"/>
        <v/>
      </c>
      <c r="BD474" s="208" t="str">
        <f t="shared" si="90"/>
        <v/>
      </c>
    </row>
    <row r="475" spans="49:56">
      <c r="AW475" s="207"/>
      <c r="AX475" s="14"/>
      <c r="AY475" s="14" t="str">
        <f t="shared" si="87"/>
        <v/>
      </c>
      <c r="AZ475" s="14"/>
      <c r="BA475" s="25"/>
      <c r="BB475" s="14" t="str">
        <f t="shared" si="88"/>
        <v/>
      </c>
      <c r="BC475" s="14" t="str">
        <f t="shared" si="89"/>
        <v/>
      </c>
      <c r="BD475" s="208" t="str">
        <f t="shared" si="90"/>
        <v/>
      </c>
    </row>
    <row r="476" spans="49:56">
      <c r="AW476" s="207"/>
      <c r="AX476" s="14"/>
      <c r="AY476" s="14" t="str">
        <f t="shared" si="87"/>
        <v/>
      </c>
      <c r="AZ476" s="14"/>
      <c r="BA476" s="25"/>
      <c r="BB476" s="14" t="str">
        <f t="shared" si="88"/>
        <v/>
      </c>
      <c r="BC476" s="14" t="str">
        <f t="shared" si="89"/>
        <v/>
      </c>
      <c r="BD476" s="208" t="str">
        <f t="shared" si="90"/>
        <v/>
      </c>
    </row>
    <row r="477" spans="49:56">
      <c r="AW477" s="207"/>
      <c r="AX477" s="14"/>
      <c r="AY477" s="14" t="str">
        <f t="shared" si="87"/>
        <v/>
      </c>
      <c r="AZ477" s="14"/>
      <c r="BA477" s="25"/>
      <c r="BB477" s="14" t="str">
        <f t="shared" si="88"/>
        <v/>
      </c>
      <c r="BC477" s="14" t="str">
        <f t="shared" si="89"/>
        <v/>
      </c>
      <c r="BD477" s="208" t="str">
        <f t="shared" si="90"/>
        <v/>
      </c>
    </row>
    <row r="478" spans="49:56">
      <c r="AW478" s="207"/>
      <c r="AX478" s="14"/>
      <c r="AY478" s="14" t="str">
        <f t="shared" si="87"/>
        <v/>
      </c>
      <c r="AZ478" s="14"/>
      <c r="BA478" s="25"/>
      <c r="BB478" s="14" t="str">
        <f t="shared" si="88"/>
        <v/>
      </c>
      <c r="BC478" s="14" t="str">
        <f t="shared" si="89"/>
        <v/>
      </c>
      <c r="BD478" s="208" t="str">
        <f t="shared" si="90"/>
        <v/>
      </c>
    </row>
    <row r="479" spans="49:56">
      <c r="AW479" s="207"/>
      <c r="AX479" s="14"/>
      <c r="AY479" s="14" t="str">
        <f t="shared" si="87"/>
        <v/>
      </c>
      <c r="AZ479" s="14"/>
      <c r="BA479" s="25"/>
      <c r="BB479" s="14" t="str">
        <f t="shared" si="88"/>
        <v/>
      </c>
      <c r="BC479" s="14" t="str">
        <f t="shared" si="89"/>
        <v/>
      </c>
      <c r="BD479" s="208" t="str">
        <f t="shared" si="90"/>
        <v/>
      </c>
    </row>
    <row r="480" spans="49:56">
      <c r="AW480" s="207"/>
      <c r="AX480" s="14"/>
      <c r="AY480" s="14" t="str">
        <f t="shared" si="87"/>
        <v/>
      </c>
      <c r="AZ480" s="14"/>
      <c r="BA480" s="25"/>
      <c r="BB480" s="14" t="str">
        <f t="shared" si="88"/>
        <v/>
      </c>
      <c r="BC480" s="14" t="str">
        <f t="shared" si="89"/>
        <v/>
      </c>
      <c r="BD480" s="208" t="str">
        <f t="shared" si="90"/>
        <v/>
      </c>
    </row>
    <row r="481" spans="49:56">
      <c r="AW481" s="207"/>
      <c r="AX481" s="14"/>
      <c r="AY481" s="14" t="str">
        <f t="shared" si="87"/>
        <v/>
      </c>
      <c r="AZ481" s="14"/>
      <c r="BA481" s="25"/>
      <c r="BB481" s="14" t="str">
        <f t="shared" si="88"/>
        <v/>
      </c>
      <c r="BC481" s="14" t="str">
        <f t="shared" si="89"/>
        <v/>
      </c>
      <c r="BD481" s="208" t="str">
        <f t="shared" si="90"/>
        <v/>
      </c>
    </row>
    <row r="482" spans="49:56">
      <c r="AW482" s="207"/>
      <c r="AX482" s="14"/>
      <c r="AY482" s="14" t="str">
        <f t="shared" si="87"/>
        <v/>
      </c>
      <c r="AZ482" s="14"/>
      <c r="BA482" s="25"/>
      <c r="BB482" s="14" t="str">
        <f t="shared" si="88"/>
        <v/>
      </c>
      <c r="BC482" s="14" t="str">
        <f t="shared" si="89"/>
        <v/>
      </c>
      <c r="BD482" s="208" t="str">
        <f t="shared" si="90"/>
        <v/>
      </c>
    </row>
    <row r="483" spans="49:56">
      <c r="AW483" s="207"/>
      <c r="AX483" s="14"/>
      <c r="AY483" s="14" t="str">
        <f t="shared" si="87"/>
        <v/>
      </c>
      <c r="AZ483" s="14"/>
      <c r="BA483" s="25"/>
      <c r="BB483" s="14" t="str">
        <f t="shared" si="88"/>
        <v/>
      </c>
      <c r="BC483" s="14" t="str">
        <f t="shared" si="89"/>
        <v/>
      </c>
      <c r="BD483" s="208" t="str">
        <f t="shared" si="90"/>
        <v/>
      </c>
    </row>
    <row r="484" spans="49:56">
      <c r="AW484" s="207"/>
      <c r="AX484" s="14"/>
      <c r="AY484" s="14" t="str">
        <f t="shared" si="87"/>
        <v/>
      </c>
      <c r="AZ484" s="14"/>
      <c r="BA484" s="25"/>
      <c r="BB484" s="14" t="str">
        <f t="shared" si="88"/>
        <v/>
      </c>
      <c r="BC484" s="14" t="str">
        <f t="shared" si="89"/>
        <v/>
      </c>
      <c r="BD484" s="208" t="str">
        <f t="shared" si="90"/>
        <v/>
      </c>
    </row>
    <row r="485" spans="49:56">
      <c r="AW485" s="207"/>
      <c r="AX485" s="14"/>
      <c r="AY485" s="14" t="str">
        <f t="shared" si="87"/>
        <v/>
      </c>
      <c r="AZ485" s="14"/>
      <c r="BA485" s="25"/>
      <c r="BB485" s="14" t="str">
        <f t="shared" si="88"/>
        <v/>
      </c>
      <c r="BC485" s="14" t="str">
        <f t="shared" si="89"/>
        <v/>
      </c>
      <c r="BD485" s="208" t="str">
        <f t="shared" si="90"/>
        <v/>
      </c>
    </row>
    <row r="486" spans="49:56">
      <c r="AW486" s="207"/>
      <c r="AX486" s="14"/>
      <c r="AY486" s="14" t="str">
        <f t="shared" si="87"/>
        <v/>
      </c>
      <c r="AZ486" s="14"/>
      <c r="BA486" s="25"/>
      <c r="BB486" s="14" t="str">
        <f t="shared" si="88"/>
        <v/>
      </c>
      <c r="BC486" s="14" t="str">
        <f t="shared" si="89"/>
        <v/>
      </c>
      <c r="BD486" s="208" t="str">
        <f t="shared" si="90"/>
        <v/>
      </c>
    </row>
    <row r="487" spans="49:56">
      <c r="AW487" s="207"/>
      <c r="AX487" s="14"/>
      <c r="AY487" s="14" t="str">
        <f t="shared" si="87"/>
        <v/>
      </c>
      <c r="AZ487" s="14"/>
      <c r="BA487" s="25"/>
      <c r="BB487" s="14" t="str">
        <f t="shared" si="88"/>
        <v/>
      </c>
      <c r="BC487" s="14" t="str">
        <f t="shared" si="89"/>
        <v/>
      </c>
      <c r="BD487" s="208" t="str">
        <f t="shared" si="90"/>
        <v/>
      </c>
    </row>
    <row r="488" spans="49:56">
      <c r="AW488" s="207"/>
      <c r="AX488" s="14"/>
      <c r="AY488" s="14" t="str">
        <f t="shared" si="87"/>
        <v/>
      </c>
      <c r="AZ488" s="14"/>
      <c r="BA488" s="25"/>
      <c r="BB488" s="14" t="str">
        <f t="shared" si="88"/>
        <v/>
      </c>
      <c r="BC488" s="14" t="str">
        <f t="shared" si="89"/>
        <v/>
      </c>
      <c r="BD488" s="208" t="str">
        <f t="shared" si="90"/>
        <v/>
      </c>
    </row>
    <row r="489" spans="49:56">
      <c r="AW489" s="207"/>
      <c r="AX489" s="14"/>
      <c r="AY489" s="14" t="str">
        <f t="shared" si="87"/>
        <v/>
      </c>
      <c r="AZ489" s="14"/>
      <c r="BA489" s="25"/>
      <c r="BB489" s="14" t="str">
        <f t="shared" si="88"/>
        <v/>
      </c>
      <c r="BC489" s="14" t="str">
        <f t="shared" si="89"/>
        <v/>
      </c>
      <c r="BD489" s="208" t="str">
        <f t="shared" si="90"/>
        <v/>
      </c>
    </row>
    <row r="490" spans="49:56">
      <c r="AW490" s="207"/>
      <c r="AX490" s="14"/>
      <c r="AY490" s="14" t="str">
        <f t="shared" si="87"/>
        <v/>
      </c>
      <c r="AZ490" s="14"/>
      <c r="BA490" s="25"/>
      <c r="BB490" s="14" t="str">
        <f t="shared" si="88"/>
        <v/>
      </c>
      <c r="BC490" s="14" t="str">
        <f t="shared" si="89"/>
        <v/>
      </c>
      <c r="BD490" s="208" t="str">
        <f t="shared" si="90"/>
        <v/>
      </c>
    </row>
    <row r="491" spans="49:56">
      <c r="AW491" s="207"/>
      <c r="AX491" s="14"/>
      <c r="AY491" s="14" t="str">
        <f t="shared" si="87"/>
        <v/>
      </c>
      <c r="AZ491" s="14"/>
      <c r="BA491" s="25"/>
      <c r="BB491" s="14" t="str">
        <f t="shared" si="88"/>
        <v/>
      </c>
      <c r="BC491" s="14" t="str">
        <f t="shared" si="89"/>
        <v/>
      </c>
      <c r="BD491" s="208" t="str">
        <f t="shared" si="90"/>
        <v/>
      </c>
    </row>
    <row r="492" spans="49:56">
      <c r="AW492" s="207"/>
      <c r="AX492" s="14"/>
      <c r="AY492" s="14" t="str">
        <f t="shared" si="87"/>
        <v/>
      </c>
      <c r="AZ492" s="14"/>
      <c r="BA492" s="25"/>
      <c r="BB492" s="14" t="str">
        <f t="shared" si="88"/>
        <v/>
      </c>
      <c r="BC492" s="14" t="str">
        <f t="shared" si="89"/>
        <v/>
      </c>
      <c r="BD492" s="208" t="str">
        <f t="shared" si="90"/>
        <v/>
      </c>
    </row>
    <row r="493" spans="49:56">
      <c r="AW493" s="207"/>
      <c r="AX493" s="14"/>
      <c r="AY493" s="14" t="str">
        <f t="shared" si="87"/>
        <v/>
      </c>
      <c r="AZ493" s="14"/>
      <c r="BA493" s="25"/>
      <c r="BB493" s="14" t="str">
        <f t="shared" si="88"/>
        <v/>
      </c>
      <c r="BC493" s="14" t="str">
        <f t="shared" si="89"/>
        <v/>
      </c>
      <c r="BD493" s="208" t="str">
        <f t="shared" si="90"/>
        <v/>
      </c>
    </row>
    <row r="494" spans="49:56">
      <c r="AW494" s="207"/>
      <c r="AX494" s="14"/>
      <c r="AY494" s="14" t="str">
        <f t="shared" si="87"/>
        <v/>
      </c>
      <c r="AZ494" s="14"/>
      <c r="BA494" s="25"/>
      <c r="BB494" s="14" t="str">
        <f t="shared" si="88"/>
        <v/>
      </c>
      <c r="BC494" s="14" t="str">
        <f t="shared" si="89"/>
        <v/>
      </c>
      <c r="BD494" s="208" t="str">
        <f t="shared" si="90"/>
        <v/>
      </c>
    </row>
    <row r="495" spans="49:56">
      <c r="AW495" s="207"/>
      <c r="AX495" s="14"/>
      <c r="AY495" s="14" t="str">
        <f t="shared" si="87"/>
        <v/>
      </c>
      <c r="AZ495" s="14"/>
      <c r="BA495" s="25"/>
      <c r="BB495" s="14" t="str">
        <f t="shared" si="88"/>
        <v/>
      </c>
      <c r="BC495" s="14" t="str">
        <f t="shared" si="89"/>
        <v/>
      </c>
      <c r="BD495" s="208" t="str">
        <f t="shared" si="90"/>
        <v/>
      </c>
    </row>
    <row r="496" spans="49:56">
      <c r="AW496" s="207"/>
      <c r="AX496" s="14"/>
      <c r="AY496" s="14" t="str">
        <f t="shared" si="87"/>
        <v/>
      </c>
      <c r="AZ496" s="14"/>
      <c r="BA496" s="25"/>
      <c r="BB496" s="14" t="str">
        <f t="shared" si="88"/>
        <v/>
      </c>
      <c r="BC496" s="14" t="str">
        <f t="shared" si="89"/>
        <v/>
      </c>
      <c r="BD496" s="208" t="str">
        <f t="shared" si="90"/>
        <v/>
      </c>
    </row>
    <row r="497" spans="49:56">
      <c r="AW497" s="207"/>
      <c r="AX497" s="14"/>
      <c r="AY497" s="14" t="str">
        <f t="shared" si="87"/>
        <v/>
      </c>
      <c r="AZ497" s="14"/>
      <c r="BA497" s="25"/>
      <c r="BB497" s="14" t="str">
        <f t="shared" si="88"/>
        <v/>
      </c>
      <c r="BC497" s="14" t="str">
        <f t="shared" si="89"/>
        <v/>
      </c>
      <c r="BD497" s="208" t="str">
        <f t="shared" si="90"/>
        <v/>
      </c>
    </row>
    <row r="498" spans="49:56">
      <c r="AW498" s="207"/>
      <c r="AX498" s="14"/>
      <c r="AY498" s="14" t="str">
        <f t="shared" si="87"/>
        <v/>
      </c>
      <c r="AZ498" s="14"/>
      <c r="BA498" s="25"/>
      <c r="BB498" s="14" t="str">
        <f t="shared" si="88"/>
        <v/>
      </c>
      <c r="BC498" s="14" t="str">
        <f t="shared" si="89"/>
        <v/>
      </c>
      <c r="BD498" s="208" t="str">
        <f t="shared" si="90"/>
        <v/>
      </c>
    </row>
    <row r="499" spans="49:56">
      <c r="AW499" s="207"/>
      <c r="AX499" s="14"/>
      <c r="AY499" s="14" t="str">
        <f t="shared" si="87"/>
        <v/>
      </c>
      <c r="AZ499" s="14"/>
      <c r="BA499" s="25"/>
      <c r="BB499" s="14" t="str">
        <f t="shared" si="88"/>
        <v/>
      </c>
      <c r="BC499" s="14" t="str">
        <f t="shared" si="89"/>
        <v/>
      </c>
      <c r="BD499" s="208" t="str">
        <f t="shared" si="90"/>
        <v/>
      </c>
    </row>
    <row r="500" spans="49:56">
      <c r="AW500" s="209"/>
      <c r="AX500" s="210"/>
      <c r="AY500" s="210" t="str">
        <f t="shared" si="87"/>
        <v/>
      </c>
      <c r="AZ500" s="210"/>
      <c r="BA500" s="211"/>
      <c r="BB500" s="210" t="str">
        <f t="shared" si="88"/>
        <v/>
      </c>
      <c r="BC500" s="210" t="str">
        <f t="shared" si="89"/>
        <v/>
      </c>
      <c r="BD500" s="212" t="str">
        <f t="shared" si="90"/>
        <v/>
      </c>
    </row>
    <row r="501" spans="49:56">
      <c r="BB501" s="26" t="str">
        <f t="shared" si="88"/>
        <v/>
      </c>
      <c r="BC501" s="26" t="str">
        <f t="shared" si="89"/>
        <v/>
      </c>
      <c r="BD501" s="26" t="str">
        <f t="shared" si="90"/>
        <v/>
      </c>
    </row>
    <row r="502" spans="49:56">
      <c r="BB502" s="26" t="str">
        <f t="shared" si="88"/>
        <v/>
      </c>
      <c r="BC502" s="26" t="str">
        <f t="shared" si="89"/>
        <v/>
      </c>
      <c r="BD502" s="26" t="str">
        <f t="shared" si="90"/>
        <v/>
      </c>
    </row>
    <row r="503" spans="49:56">
      <c r="BB503" s="26" t="str">
        <f t="shared" si="88"/>
        <v/>
      </c>
      <c r="BC503" s="26" t="str">
        <f t="shared" si="89"/>
        <v/>
      </c>
      <c r="BD503" s="26" t="str">
        <f t="shared" si="90"/>
        <v/>
      </c>
    </row>
    <row r="504" spans="49:56">
      <c r="BB504" s="26" t="str">
        <f t="shared" si="88"/>
        <v/>
      </c>
      <c r="BC504" s="26" t="str">
        <f t="shared" si="89"/>
        <v/>
      </c>
      <c r="BD504" s="26" t="str">
        <f t="shared" si="90"/>
        <v/>
      </c>
    </row>
    <row r="505" spans="49:56">
      <c r="BB505" s="26" t="str">
        <f t="shared" si="88"/>
        <v/>
      </c>
      <c r="BC505" s="26" t="str">
        <f t="shared" si="89"/>
        <v/>
      </c>
      <c r="BD505" s="26" t="str">
        <f t="shared" si="90"/>
        <v/>
      </c>
    </row>
    <row r="506" spans="49:56">
      <c r="BB506" s="26" t="str">
        <f t="shared" si="88"/>
        <v/>
      </c>
      <c r="BC506" s="26" t="str">
        <f t="shared" si="89"/>
        <v/>
      </c>
      <c r="BD506" s="26" t="str">
        <f t="shared" si="90"/>
        <v/>
      </c>
    </row>
    <row r="507" spans="49:56">
      <c r="BB507" s="26" t="str">
        <f t="shared" si="88"/>
        <v/>
      </c>
      <c r="BC507" s="26" t="str">
        <f t="shared" si="89"/>
        <v/>
      </c>
      <c r="BD507" s="26" t="str">
        <f t="shared" si="90"/>
        <v/>
      </c>
    </row>
    <row r="508" spans="49:56">
      <c r="BB508" s="26" t="str">
        <f t="shared" si="88"/>
        <v/>
      </c>
      <c r="BC508" s="26" t="str">
        <f t="shared" si="89"/>
        <v/>
      </c>
      <c r="BD508" s="26" t="str">
        <f t="shared" si="90"/>
        <v/>
      </c>
    </row>
    <row r="509" spans="49:56">
      <c r="BB509" s="26" t="str">
        <f t="shared" si="88"/>
        <v/>
      </c>
      <c r="BC509" s="26" t="str">
        <f t="shared" si="89"/>
        <v/>
      </c>
      <c r="BD509" s="26" t="str">
        <f t="shared" si="90"/>
        <v/>
      </c>
    </row>
    <row r="510" spans="49:56">
      <c r="BB510" s="26" t="str">
        <f t="shared" si="88"/>
        <v/>
      </c>
      <c r="BC510" s="26" t="str">
        <f t="shared" si="89"/>
        <v/>
      </c>
      <c r="BD510" s="26" t="str">
        <f t="shared" si="90"/>
        <v/>
      </c>
    </row>
    <row r="511" spans="49:56">
      <c r="BB511" s="26" t="str">
        <f t="shared" si="88"/>
        <v/>
      </c>
      <c r="BC511" s="26" t="str">
        <f t="shared" si="89"/>
        <v/>
      </c>
      <c r="BD511" s="26" t="str">
        <f t="shared" si="90"/>
        <v/>
      </c>
    </row>
    <row r="512" spans="49:56">
      <c r="BB512" s="26" t="str">
        <f t="shared" si="88"/>
        <v/>
      </c>
      <c r="BC512" s="26" t="str">
        <f t="shared" si="89"/>
        <v/>
      </c>
      <c r="BD512" s="26" t="str">
        <f t="shared" si="90"/>
        <v/>
      </c>
    </row>
    <row r="513" spans="54:56">
      <c r="BB513" s="26" t="str">
        <f t="shared" si="88"/>
        <v/>
      </c>
      <c r="BC513" s="26" t="str">
        <f t="shared" si="89"/>
        <v/>
      </c>
      <c r="BD513" s="26" t="str">
        <f t="shared" si="90"/>
        <v/>
      </c>
    </row>
    <row r="514" spans="54:56">
      <c r="BB514" s="26" t="str">
        <f t="shared" si="88"/>
        <v/>
      </c>
      <c r="BC514" s="26" t="str">
        <f t="shared" si="89"/>
        <v/>
      </c>
      <c r="BD514" s="26" t="str">
        <f t="shared" si="90"/>
        <v/>
      </c>
    </row>
    <row r="515" spans="54:56">
      <c r="BB515" s="26" t="str">
        <f t="shared" si="88"/>
        <v/>
      </c>
      <c r="BC515" s="26" t="str">
        <f t="shared" si="89"/>
        <v/>
      </c>
      <c r="BD515" s="26" t="str">
        <f t="shared" si="90"/>
        <v/>
      </c>
    </row>
    <row r="516" spans="54:56">
      <c r="BB516" s="26" t="str">
        <f t="shared" si="88"/>
        <v/>
      </c>
      <c r="BC516" s="26" t="str">
        <f t="shared" si="89"/>
        <v/>
      </c>
      <c r="BD516" s="26" t="str">
        <f t="shared" si="90"/>
        <v/>
      </c>
    </row>
    <row r="517" spans="54:56">
      <c r="BB517" s="26" t="str">
        <f t="shared" si="88"/>
        <v/>
      </c>
      <c r="BC517" s="26" t="str">
        <f t="shared" si="89"/>
        <v/>
      </c>
      <c r="BD517" s="26" t="str">
        <f t="shared" si="90"/>
        <v/>
      </c>
    </row>
    <row r="518" spans="54:56">
      <c r="BB518" s="26" t="str">
        <f t="shared" si="88"/>
        <v/>
      </c>
      <c r="BC518" s="26" t="str">
        <f t="shared" si="89"/>
        <v/>
      </c>
      <c r="BD518" s="26" t="str">
        <f t="shared" si="90"/>
        <v/>
      </c>
    </row>
    <row r="519" spans="54:56">
      <c r="BB519" s="26" t="str">
        <f t="shared" si="88"/>
        <v/>
      </c>
      <c r="BC519" s="26" t="str">
        <f t="shared" si="89"/>
        <v/>
      </c>
      <c r="BD519" s="26" t="str">
        <f t="shared" si="90"/>
        <v/>
      </c>
    </row>
    <row r="520" spans="54:56">
      <c r="BB520" s="26" t="str">
        <f t="shared" si="88"/>
        <v/>
      </c>
      <c r="BC520" s="26" t="str">
        <f t="shared" si="89"/>
        <v/>
      </c>
      <c r="BD520" s="26" t="str">
        <f t="shared" si="90"/>
        <v/>
      </c>
    </row>
    <row r="521" spans="54:56">
      <c r="BB521" s="26" t="str">
        <f t="shared" si="88"/>
        <v/>
      </c>
      <c r="BC521" s="26" t="str">
        <f t="shared" si="89"/>
        <v/>
      </c>
      <c r="BD521" s="26" t="str">
        <f t="shared" si="90"/>
        <v/>
      </c>
    </row>
    <row r="522" spans="54:56">
      <c r="BB522" s="26" t="str">
        <f t="shared" si="88"/>
        <v/>
      </c>
      <c r="BC522" s="26" t="str">
        <f t="shared" si="89"/>
        <v/>
      </c>
      <c r="BD522" s="26" t="str">
        <f t="shared" si="90"/>
        <v/>
      </c>
    </row>
    <row r="523" spans="54:56">
      <c r="BB523" s="26" t="str">
        <f t="shared" si="88"/>
        <v/>
      </c>
      <c r="BC523" s="26" t="str">
        <f t="shared" si="89"/>
        <v/>
      </c>
      <c r="BD523" s="26" t="str">
        <f t="shared" si="90"/>
        <v/>
      </c>
    </row>
    <row r="524" spans="54:56">
      <c r="BB524" s="26" t="str">
        <f t="shared" si="88"/>
        <v/>
      </c>
      <c r="BC524" s="26" t="str">
        <f t="shared" si="89"/>
        <v/>
      </c>
      <c r="BD524" s="26" t="str">
        <f t="shared" si="90"/>
        <v/>
      </c>
    </row>
    <row r="525" spans="54:56">
      <c r="BB525" s="26" t="str">
        <f t="shared" ref="BB525:BB588" si="91">+IF(AY525="","",AY525)</f>
        <v/>
      </c>
      <c r="BC525" s="26" t="str">
        <f t="shared" ref="BC525:BC588" si="92">+IF(AX525="","",AX525)</f>
        <v/>
      </c>
      <c r="BD525" s="26" t="str">
        <f t="shared" ref="BD525:BD588" si="93">+IF(AW525="","",AW525)</f>
        <v/>
      </c>
    </row>
    <row r="526" spans="54:56">
      <c r="BB526" s="26" t="str">
        <f t="shared" si="91"/>
        <v/>
      </c>
      <c r="BC526" s="26" t="str">
        <f t="shared" si="92"/>
        <v/>
      </c>
      <c r="BD526" s="26" t="str">
        <f t="shared" si="93"/>
        <v/>
      </c>
    </row>
    <row r="527" spans="54:56">
      <c r="BB527" s="26" t="str">
        <f t="shared" si="91"/>
        <v/>
      </c>
      <c r="BC527" s="26" t="str">
        <f t="shared" si="92"/>
        <v/>
      </c>
      <c r="BD527" s="26" t="str">
        <f t="shared" si="93"/>
        <v/>
      </c>
    </row>
    <row r="528" spans="54:56">
      <c r="BB528" s="26" t="str">
        <f t="shared" si="91"/>
        <v/>
      </c>
      <c r="BC528" s="26" t="str">
        <f t="shared" si="92"/>
        <v/>
      </c>
      <c r="BD528" s="26" t="str">
        <f t="shared" si="93"/>
        <v/>
      </c>
    </row>
    <row r="529" spans="54:56">
      <c r="BB529" s="26" t="str">
        <f t="shared" si="91"/>
        <v/>
      </c>
      <c r="BC529" s="26" t="str">
        <f t="shared" si="92"/>
        <v/>
      </c>
      <c r="BD529" s="26" t="str">
        <f t="shared" si="93"/>
        <v/>
      </c>
    </row>
    <row r="530" spans="54:56">
      <c r="BB530" s="26" t="str">
        <f t="shared" si="91"/>
        <v/>
      </c>
      <c r="BC530" s="26" t="str">
        <f t="shared" si="92"/>
        <v/>
      </c>
      <c r="BD530" s="26" t="str">
        <f t="shared" si="93"/>
        <v/>
      </c>
    </row>
    <row r="531" spans="54:56">
      <c r="BB531" s="26" t="str">
        <f t="shared" si="91"/>
        <v/>
      </c>
      <c r="BC531" s="26" t="str">
        <f t="shared" si="92"/>
        <v/>
      </c>
      <c r="BD531" s="26" t="str">
        <f t="shared" si="93"/>
        <v/>
      </c>
    </row>
    <row r="532" spans="54:56">
      <c r="BB532" s="26" t="str">
        <f t="shared" si="91"/>
        <v/>
      </c>
      <c r="BC532" s="26" t="str">
        <f t="shared" si="92"/>
        <v/>
      </c>
      <c r="BD532" s="26" t="str">
        <f t="shared" si="93"/>
        <v/>
      </c>
    </row>
    <row r="533" spans="54:56">
      <c r="BB533" s="26" t="str">
        <f t="shared" si="91"/>
        <v/>
      </c>
      <c r="BC533" s="26" t="str">
        <f t="shared" si="92"/>
        <v/>
      </c>
      <c r="BD533" s="26" t="str">
        <f t="shared" si="93"/>
        <v/>
      </c>
    </row>
    <row r="534" spans="54:56">
      <c r="BB534" s="26" t="str">
        <f t="shared" si="91"/>
        <v/>
      </c>
      <c r="BC534" s="26" t="str">
        <f t="shared" si="92"/>
        <v/>
      </c>
      <c r="BD534" s="26" t="str">
        <f t="shared" si="93"/>
        <v/>
      </c>
    </row>
    <row r="535" spans="54:56">
      <c r="BB535" s="26" t="str">
        <f t="shared" si="91"/>
        <v/>
      </c>
      <c r="BC535" s="26" t="str">
        <f t="shared" si="92"/>
        <v/>
      </c>
      <c r="BD535" s="26" t="str">
        <f t="shared" si="93"/>
        <v/>
      </c>
    </row>
    <row r="536" spans="54:56">
      <c r="BB536" s="26" t="str">
        <f t="shared" si="91"/>
        <v/>
      </c>
      <c r="BC536" s="26" t="str">
        <f t="shared" si="92"/>
        <v/>
      </c>
      <c r="BD536" s="26" t="str">
        <f t="shared" si="93"/>
        <v/>
      </c>
    </row>
    <row r="537" spans="54:56">
      <c r="BB537" s="26" t="str">
        <f t="shared" si="91"/>
        <v/>
      </c>
      <c r="BC537" s="26" t="str">
        <f t="shared" si="92"/>
        <v/>
      </c>
      <c r="BD537" s="26" t="str">
        <f t="shared" si="93"/>
        <v/>
      </c>
    </row>
    <row r="538" spans="54:56">
      <c r="BB538" s="26" t="str">
        <f t="shared" si="91"/>
        <v/>
      </c>
      <c r="BC538" s="26" t="str">
        <f t="shared" si="92"/>
        <v/>
      </c>
      <c r="BD538" s="26" t="str">
        <f t="shared" si="93"/>
        <v/>
      </c>
    </row>
    <row r="539" spans="54:56">
      <c r="BB539" s="26" t="str">
        <f t="shared" si="91"/>
        <v/>
      </c>
      <c r="BC539" s="26" t="str">
        <f t="shared" si="92"/>
        <v/>
      </c>
      <c r="BD539" s="26" t="str">
        <f t="shared" si="93"/>
        <v/>
      </c>
    </row>
    <row r="540" spans="54:56">
      <c r="BB540" s="26" t="str">
        <f t="shared" si="91"/>
        <v/>
      </c>
      <c r="BC540" s="26" t="str">
        <f t="shared" si="92"/>
        <v/>
      </c>
      <c r="BD540" s="26" t="str">
        <f t="shared" si="93"/>
        <v/>
      </c>
    </row>
    <row r="541" spans="54:56">
      <c r="BB541" s="26" t="str">
        <f t="shared" si="91"/>
        <v/>
      </c>
      <c r="BC541" s="26" t="str">
        <f t="shared" si="92"/>
        <v/>
      </c>
      <c r="BD541" s="26" t="str">
        <f t="shared" si="93"/>
        <v/>
      </c>
    </row>
    <row r="542" spans="54:56">
      <c r="BB542" s="26" t="str">
        <f t="shared" si="91"/>
        <v/>
      </c>
      <c r="BC542" s="26" t="str">
        <f t="shared" si="92"/>
        <v/>
      </c>
      <c r="BD542" s="26" t="str">
        <f t="shared" si="93"/>
        <v/>
      </c>
    </row>
    <row r="543" spans="54:56">
      <c r="BB543" s="26" t="str">
        <f t="shared" si="91"/>
        <v/>
      </c>
      <c r="BC543" s="26" t="str">
        <f t="shared" si="92"/>
        <v/>
      </c>
      <c r="BD543" s="26" t="str">
        <f t="shared" si="93"/>
        <v/>
      </c>
    </row>
    <row r="544" spans="54:56">
      <c r="BB544" s="26" t="str">
        <f t="shared" si="91"/>
        <v/>
      </c>
      <c r="BC544" s="26" t="str">
        <f t="shared" si="92"/>
        <v/>
      </c>
      <c r="BD544" s="26" t="str">
        <f t="shared" si="93"/>
        <v/>
      </c>
    </row>
    <row r="545" spans="54:56">
      <c r="BB545" s="26" t="str">
        <f t="shared" si="91"/>
        <v/>
      </c>
      <c r="BC545" s="26" t="str">
        <f t="shared" si="92"/>
        <v/>
      </c>
      <c r="BD545" s="26" t="str">
        <f t="shared" si="93"/>
        <v/>
      </c>
    </row>
    <row r="546" spans="54:56">
      <c r="BB546" s="26" t="str">
        <f t="shared" si="91"/>
        <v/>
      </c>
      <c r="BC546" s="26" t="str">
        <f t="shared" si="92"/>
        <v/>
      </c>
      <c r="BD546" s="26" t="str">
        <f t="shared" si="93"/>
        <v/>
      </c>
    </row>
    <row r="547" spans="54:56">
      <c r="BB547" s="26" t="str">
        <f t="shared" si="91"/>
        <v/>
      </c>
      <c r="BC547" s="26" t="str">
        <f t="shared" si="92"/>
        <v/>
      </c>
      <c r="BD547" s="26" t="str">
        <f t="shared" si="93"/>
        <v/>
      </c>
    </row>
    <row r="548" spans="54:56">
      <c r="BB548" s="26" t="str">
        <f t="shared" si="91"/>
        <v/>
      </c>
      <c r="BC548" s="26" t="str">
        <f t="shared" si="92"/>
        <v/>
      </c>
      <c r="BD548" s="26" t="str">
        <f t="shared" si="93"/>
        <v/>
      </c>
    </row>
    <row r="549" spans="54:56">
      <c r="BB549" s="26" t="str">
        <f t="shared" si="91"/>
        <v/>
      </c>
      <c r="BC549" s="26" t="str">
        <f t="shared" si="92"/>
        <v/>
      </c>
      <c r="BD549" s="26" t="str">
        <f t="shared" si="93"/>
        <v/>
      </c>
    </row>
    <row r="550" spans="54:56">
      <c r="BB550" s="26" t="str">
        <f t="shared" si="91"/>
        <v/>
      </c>
      <c r="BC550" s="26" t="str">
        <f t="shared" si="92"/>
        <v/>
      </c>
      <c r="BD550" s="26" t="str">
        <f t="shared" si="93"/>
        <v/>
      </c>
    </row>
    <row r="551" spans="54:56">
      <c r="BB551" s="26" t="str">
        <f t="shared" si="91"/>
        <v/>
      </c>
      <c r="BC551" s="26" t="str">
        <f t="shared" si="92"/>
        <v/>
      </c>
      <c r="BD551" s="26" t="str">
        <f t="shared" si="93"/>
        <v/>
      </c>
    </row>
    <row r="552" spans="54:56">
      <c r="BB552" s="26" t="str">
        <f t="shared" si="91"/>
        <v/>
      </c>
      <c r="BC552" s="26" t="str">
        <f t="shared" si="92"/>
        <v/>
      </c>
      <c r="BD552" s="26" t="str">
        <f t="shared" si="93"/>
        <v/>
      </c>
    </row>
    <row r="553" spans="54:56">
      <c r="BB553" s="26" t="str">
        <f t="shared" si="91"/>
        <v/>
      </c>
      <c r="BC553" s="26" t="str">
        <f t="shared" si="92"/>
        <v/>
      </c>
      <c r="BD553" s="26" t="str">
        <f t="shared" si="93"/>
        <v/>
      </c>
    </row>
    <row r="554" spans="54:56">
      <c r="BB554" s="26" t="str">
        <f t="shared" si="91"/>
        <v/>
      </c>
      <c r="BC554" s="26" t="str">
        <f t="shared" si="92"/>
        <v/>
      </c>
      <c r="BD554" s="26" t="str">
        <f t="shared" si="93"/>
        <v/>
      </c>
    </row>
    <row r="555" spans="54:56">
      <c r="BB555" s="26" t="str">
        <f t="shared" si="91"/>
        <v/>
      </c>
      <c r="BC555" s="26" t="str">
        <f t="shared" si="92"/>
        <v/>
      </c>
      <c r="BD555" s="26" t="str">
        <f t="shared" si="93"/>
        <v/>
      </c>
    </row>
    <row r="556" spans="54:56">
      <c r="BB556" s="26" t="str">
        <f t="shared" si="91"/>
        <v/>
      </c>
      <c r="BC556" s="26" t="str">
        <f t="shared" si="92"/>
        <v/>
      </c>
      <c r="BD556" s="26" t="str">
        <f t="shared" si="93"/>
        <v/>
      </c>
    </row>
    <row r="557" spans="54:56">
      <c r="BB557" s="26" t="str">
        <f t="shared" si="91"/>
        <v/>
      </c>
      <c r="BC557" s="26" t="str">
        <f t="shared" si="92"/>
        <v/>
      </c>
      <c r="BD557" s="26" t="str">
        <f t="shared" si="93"/>
        <v/>
      </c>
    </row>
    <row r="558" spans="54:56">
      <c r="BB558" s="26" t="str">
        <f t="shared" si="91"/>
        <v/>
      </c>
      <c r="BC558" s="26" t="str">
        <f t="shared" si="92"/>
        <v/>
      </c>
      <c r="BD558" s="26" t="str">
        <f t="shared" si="93"/>
        <v/>
      </c>
    </row>
    <row r="559" spans="54:56">
      <c r="BB559" s="26" t="str">
        <f t="shared" si="91"/>
        <v/>
      </c>
      <c r="BC559" s="26" t="str">
        <f t="shared" si="92"/>
        <v/>
      </c>
      <c r="BD559" s="26" t="str">
        <f t="shared" si="93"/>
        <v/>
      </c>
    </row>
    <row r="560" spans="54:56">
      <c r="BB560" s="26" t="str">
        <f t="shared" si="91"/>
        <v/>
      </c>
      <c r="BC560" s="26" t="str">
        <f t="shared" si="92"/>
        <v/>
      </c>
      <c r="BD560" s="26" t="str">
        <f t="shared" si="93"/>
        <v/>
      </c>
    </row>
    <row r="561" spans="54:56">
      <c r="BB561" s="26" t="str">
        <f t="shared" si="91"/>
        <v/>
      </c>
      <c r="BC561" s="26" t="str">
        <f t="shared" si="92"/>
        <v/>
      </c>
      <c r="BD561" s="26" t="str">
        <f t="shared" si="93"/>
        <v/>
      </c>
    </row>
    <row r="562" spans="54:56">
      <c r="BB562" s="26" t="str">
        <f t="shared" si="91"/>
        <v/>
      </c>
      <c r="BC562" s="26" t="str">
        <f t="shared" si="92"/>
        <v/>
      </c>
      <c r="BD562" s="26" t="str">
        <f t="shared" si="93"/>
        <v/>
      </c>
    </row>
    <row r="563" spans="54:56">
      <c r="BB563" s="26" t="str">
        <f t="shared" si="91"/>
        <v/>
      </c>
      <c r="BC563" s="26" t="str">
        <f t="shared" si="92"/>
        <v/>
      </c>
      <c r="BD563" s="26" t="str">
        <f t="shared" si="93"/>
        <v/>
      </c>
    </row>
    <row r="564" spans="54:56">
      <c r="BB564" s="26" t="str">
        <f t="shared" si="91"/>
        <v/>
      </c>
      <c r="BC564" s="26" t="str">
        <f t="shared" si="92"/>
        <v/>
      </c>
      <c r="BD564" s="26" t="str">
        <f t="shared" si="93"/>
        <v/>
      </c>
    </row>
    <row r="565" spans="54:56">
      <c r="BB565" s="26" t="str">
        <f t="shared" si="91"/>
        <v/>
      </c>
      <c r="BC565" s="26" t="str">
        <f t="shared" si="92"/>
        <v/>
      </c>
      <c r="BD565" s="26" t="str">
        <f t="shared" si="93"/>
        <v/>
      </c>
    </row>
    <row r="566" spans="54:56">
      <c r="BB566" s="26" t="str">
        <f t="shared" si="91"/>
        <v/>
      </c>
      <c r="BC566" s="26" t="str">
        <f t="shared" si="92"/>
        <v/>
      </c>
      <c r="BD566" s="26" t="str">
        <f t="shared" si="93"/>
        <v/>
      </c>
    </row>
    <row r="567" spans="54:56">
      <c r="BB567" s="26" t="str">
        <f t="shared" si="91"/>
        <v/>
      </c>
      <c r="BC567" s="26" t="str">
        <f t="shared" si="92"/>
        <v/>
      </c>
      <c r="BD567" s="26" t="str">
        <f t="shared" si="93"/>
        <v/>
      </c>
    </row>
    <row r="568" spans="54:56">
      <c r="BB568" s="26" t="str">
        <f t="shared" si="91"/>
        <v/>
      </c>
      <c r="BC568" s="26" t="str">
        <f t="shared" si="92"/>
        <v/>
      </c>
      <c r="BD568" s="26" t="str">
        <f t="shared" si="93"/>
        <v/>
      </c>
    </row>
    <row r="569" spans="54:56">
      <c r="BB569" s="26" t="str">
        <f t="shared" si="91"/>
        <v/>
      </c>
      <c r="BC569" s="26" t="str">
        <f t="shared" si="92"/>
        <v/>
      </c>
      <c r="BD569" s="26" t="str">
        <f t="shared" si="93"/>
        <v/>
      </c>
    </row>
    <row r="570" spans="54:56">
      <c r="BB570" s="26" t="str">
        <f t="shared" si="91"/>
        <v/>
      </c>
      <c r="BC570" s="26" t="str">
        <f t="shared" si="92"/>
        <v/>
      </c>
      <c r="BD570" s="26" t="str">
        <f t="shared" si="93"/>
        <v/>
      </c>
    </row>
    <row r="571" spans="54:56">
      <c r="BB571" s="26" t="str">
        <f t="shared" si="91"/>
        <v/>
      </c>
      <c r="BC571" s="26" t="str">
        <f t="shared" si="92"/>
        <v/>
      </c>
      <c r="BD571" s="26" t="str">
        <f t="shared" si="93"/>
        <v/>
      </c>
    </row>
    <row r="572" spans="54:56">
      <c r="BB572" s="26" t="str">
        <f t="shared" si="91"/>
        <v/>
      </c>
      <c r="BC572" s="26" t="str">
        <f t="shared" si="92"/>
        <v/>
      </c>
      <c r="BD572" s="26" t="str">
        <f t="shared" si="93"/>
        <v/>
      </c>
    </row>
    <row r="573" spans="54:56">
      <c r="BB573" s="26" t="str">
        <f t="shared" si="91"/>
        <v/>
      </c>
      <c r="BC573" s="26" t="str">
        <f t="shared" si="92"/>
        <v/>
      </c>
      <c r="BD573" s="26" t="str">
        <f t="shared" si="93"/>
        <v/>
      </c>
    </row>
    <row r="574" spans="54:56">
      <c r="BB574" s="26" t="str">
        <f t="shared" si="91"/>
        <v/>
      </c>
      <c r="BC574" s="26" t="str">
        <f t="shared" si="92"/>
        <v/>
      </c>
      <c r="BD574" s="26" t="str">
        <f t="shared" si="93"/>
        <v/>
      </c>
    </row>
    <row r="575" spans="54:56">
      <c r="BB575" s="26" t="str">
        <f t="shared" si="91"/>
        <v/>
      </c>
      <c r="BC575" s="26" t="str">
        <f t="shared" si="92"/>
        <v/>
      </c>
      <c r="BD575" s="26" t="str">
        <f t="shared" si="93"/>
        <v/>
      </c>
    </row>
    <row r="576" spans="54:56">
      <c r="BB576" s="26" t="str">
        <f t="shared" si="91"/>
        <v/>
      </c>
      <c r="BC576" s="26" t="str">
        <f t="shared" si="92"/>
        <v/>
      </c>
      <c r="BD576" s="26" t="str">
        <f t="shared" si="93"/>
        <v/>
      </c>
    </row>
    <row r="577" spans="54:56">
      <c r="BB577" s="26" t="str">
        <f t="shared" si="91"/>
        <v/>
      </c>
      <c r="BC577" s="26" t="str">
        <f t="shared" si="92"/>
        <v/>
      </c>
      <c r="BD577" s="26" t="str">
        <f t="shared" si="93"/>
        <v/>
      </c>
    </row>
    <row r="578" spans="54:56">
      <c r="BB578" s="26" t="str">
        <f t="shared" si="91"/>
        <v/>
      </c>
      <c r="BC578" s="26" t="str">
        <f t="shared" si="92"/>
        <v/>
      </c>
      <c r="BD578" s="26" t="str">
        <f t="shared" si="93"/>
        <v/>
      </c>
    </row>
    <row r="579" spans="54:56">
      <c r="BB579" s="26" t="str">
        <f t="shared" si="91"/>
        <v/>
      </c>
      <c r="BC579" s="26" t="str">
        <f t="shared" si="92"/>
        <v/>
      </c>
      <c r="BD579" s="26" t="str">
        <f t="shared" si="93"/>
        <v/>
      </c>
    </row>
    <row r="580" spans="54:56">
      <c r="BB580" s="26" t="str">
        <f t="shared" si="91"/>
        <v/>
      </c>
      <c r="BC580" s="26" t="str">
        <f t="shared" si="92"/>
        <v/>
      </c>
      <c r="BD580" s="26" t="str">
        <f t="shared" si="93"/>
        <v/>
      </c>
    </row>
    <row r="581" spans="54:56">
      <c r="BB581" s="26" t="str">
        <f t="shared" si="91"/>
        <v/>
      </c>
      <c r="BC581" s="26" t="str">
        <f t="shared" si="92"/>
        <v/>
      </c>
      <c r="BD581" s="26" t="str">
        <f t="shared" si="93"/>
        <v/>
      </c>
    </row>
    <row r="582" spans="54:56">
      <c r="BB582" s="26" t="str">
        <f t="shared" si="91"/>
        <v/>
      </c>
      <c r="BC582" s="26" t="str">
        <f t="shared" si="92"/>
        <v/>
      </c>
      <c r="BD582" s="26" t="str">
        <f t="shared" si="93"/>
        <v/>
      </c>
    </row>
    <row r="583" spans="54:56">
      <c r="BB583" s="26" t="str">
        <f t="shared" si="91"/>
        <v/>
      </c>
      <c r="BC583" s="26" t="str">
        <f t="shared" si="92"/>
        <v/>
      </c>
      <c r="BD583" s="26" t="str">
        <f t="shared" si="93"/>
        <v/>
      </c>
    </row>
    <row r="584" spans="54:56">
      <c r="BB584" s="26" t="str">
        <f t="shared" si="91"/>
        <v/>
      </c>
      <c r="BC584" s="26" t="str">
        <f t="shared" si="92"/>
        <v/>
      </c>
      <c r="BD584" s="26" t="str">
        <f t="shared" si="93"/>
        <v/>
      </c>
    </row>
    <row r="585" spans="54:56">
      <c r="BB585" s="26" t="str">
        <f t="shared" si="91"/>
        <v/>
      </c>
      <c r="BC585" s="26" t="str">
        <f t="shared" si="92"/>
        <v/>
      </c>
      <c r="BD585" s="26" t="str">
        <f t="shared" si="93"/>
        <v/>
      </c>
    </row>
    <row r="586" spans="54:56">
      <c r="BB586" s="26" t="str">
        <f t="shared" si="91"/>
        <v/>
      </c>
      <c r="BC586" s="26" t="str">
        <f t="shared" si="92"/>
        <v/>
      </c>
      <c r="BD586" s="26" t="str">
        <f t="shared" si="93"/>
        <v/>
      </c>
    </row>
    <row r="587" spans="54:56">
      <c r="BB587" s="26" t="str">
        <f t="shared" si="91"/>
        <v/>
      </c>
      <c r="BC587" s="26" t="str">
        <f t="shared" si="92"/>
        <v/>
      </c>
      <c r="BD587" s="26" t="str">
        <f t="shared" si="93"/>
        <v/>
      </c>
    </row>
    <row r="588" spans="54:56">
      <c r="BB588" s="26" t="str">
        <f t="shared" si="91"/>
        <v/>
      </c>
      <c r="BC588" s="26" t="str">
        <f t="shared" si="92"/>
        <v/>
      </c>
      <c r="BD588" s="26" t="str">
        <f t="shared" si="93"/>
        <v/>
      </c>
    </row>
    <row r="589" spans="54:56">
      <c r="BB589" s="26" t="str">
        <f t="shared" ref="BB589:BB652" si="94">+IF(AY589="","",AY589)</f>
        <v/>
      </c>
      <c r="BC589" s="26" t="str">
        <f t="shared" ref="BC589:BC652" si="95">+IF(AX589="","",AX589)</f>
        <v/>
      </c>
      <c r="BD589" s="26" t="str">
        <f t="shared" ref="BD589:BD652" si="96">+IF(AW589="","",AW589)</f>
        <v/>
      </c>
    </row>
    <row r="590" spans="54:56">
      <c r="BB590" s="26" t="str">
        <f t="shared" si="94"/>
        <v/>
      </c>
      <c r="BC590" s="26" t="str">
        <f t="shared" si="95"/>
        <v/>
      </c>
      <c r="BD590" s="26" t="str">
        <f t="shared" si="96"/>
        <v/>
      </c>
    </row>
    <row r="591" spans="54:56">
      <c r="BB591" s="26" t="str">
        <f t="shared" si="94"/>
        <v/>
      </c>
      <c r="BC591" s="26" t="str">
        <f t="shared" si="95"/>
        <v/>
      </c>
      <c r="BD591" s="26" t="str">
        <f t="shared" si="96"/>
        <v/>
      </c>
    </row>
    <row r="592" spans="54:56">
      <c r="BB592" s="26" t="str">
        <f t="shared" si="94"/>
        <v/>
      </c>
      <c r="BC592" s="26" t="str">
        <f t="shared" si="95"/>
        <v/>
      </c>
      <c r="BD592" s="26" t="str">
        <f t="shared" si="96"/>
        <v/>
      </c>
    </row>
    <row r="593" spans="54:56">
      <c r="BB593" s="26" t="str">
        <f t="shared" si="94"/>
        <v/>
      </c>
      <c r="BC593" s="26" t="str">
        <f t="shared" si="95"/>
        <v/>
      </c>
      <c r="BD593" s="26" t="str">
        <f t="shared" si="96"/>
        <v/>
      </c>
    </row>
    <row r="594" spans="54:56">
      <c r="BB594" s="26" t="str">
        <f t="shared" si="94"/>
        <v/>
      </c>
      <c r="BC594" s="26" t="str">
        <f t="shared" si="95"/>
        <v/>
      </c>
      <c r="BD594" s="26" t="str">
        <f t="shared" si="96"/>
        <v/>
      </c>
    </row>
    <row r="595" spans="54:56">
      <c r="BB595" s="26" t="str">
        <f t="shared" si="94"/>
        <v/>
      </c>
      <c r="BC595" s="26" t="str">
        <f t="shared" si="95"/>
        <v/>
      </c>
      <c r="BD595" s="26" t="str">
        <f t="shared" si="96"/>
        <v/>
      </c>
    </row>
    <row r="596" spans="54:56">
      <c r="BB596" s="26" t="str">
        <f t="shared" si="94"/>
        <v/>
      </c>
      <c r="BC596" s="26" t="str">
        <f t="shared" si="95"/>
        <v/>
      </c>
      <c r="BD596" s="26" t="str">
        <f t="shared" si="96"/>
        <v/>
      </c>
    </row>
    <row r="597" spans="54:56">
      <c r="BB597" s="26" t="str">
        <f t="shared" si="94"/>
        <v/>
      </c>
      <c r="BC597" s="26" t="str">
        <f t="shared" si="95"/>
        <v/>
      </c>
      <c r="BD597" s="26" t="str">
        <f t="shared" si="96"/>
        <v/>
      </c>
    </row>
    <row r="598" spans="54:56">
      <c r="BB598" s="26" t="str">
        <f t="shared" si="94"/>
        <v/>
      </c>
      <c r="BC598" s="26" t="str">
        <f t="shared" si="95"/>
        <v/>
      </c>
      <c r="BD598" s="26" t="str">
        <f t="shared" si="96"/>
        <v/>
      </c>
    </row>
    <row r="599" spans="54:56">
      <c r="BB599" s="26" t="str">
        <f t="shared" si="94"/>
        <v/>
      </c>
      <c r="BC599" s="26" t="str">
        <f t="shared" si="95"/>
        <v/>
      </c>
      <c r="BD599" s="26" t="str">
        <f t="shared" si="96"/>
        <v/>
      </c>
    </row>
    <row r="600" spans="54:56">
      <c r="BB600" s="26" t="str">
        <f t="shared" si="94"/>
        <v/>
      </c>
      <c r="BC600" s="26" t="str">
        <f t="shared" si="95"/>
        <v/>
      </c>
      <c r="BD600" s="26" t="str">
        <f t="shared" si="96"/>
        <v/>
      </c>
    </row>
    <row r="601" spans="54:56">
      <c r="BB601" s="26" t="str">
        <f t="shared" si="94"/>
        <v/>
      </c>
      <c r="BC601" s="26" t="str">
        <f t="shared" si="95"/>
        <v/>
      </c>
      <c r="BD601" s="26" t="str">
        <f t="shared" si="96"/>
        <v/>
      </c>
    </row>
    <row r="602" spans="54:56">
      <c r="BB602" s="26" t="str">
        <f t="shared" si="94"/>
        <v/>
      </c>
      <c r="BC602" s="26" t="str">
        <f t="shared" si="95"/>
        <v/>
      </c>
      <c r="BD602" s="26" t="str">
        <f t="shared" si="96"/>
        <v/>
      </c>
    </row>
    <row r="603" spans="54:56">
      <c r="BB603" s="26" t="str">
        <f t="shared" si="94"/>
        <v/>
      </c>
      <c r="BC603" s="26" t="str">
        <f t="shared" si="95"/>
        <v/>
      </c>
      <c r="BD603" s="26" t="str">
        <f t="shared" si="96"/>
        <v/>
      </c>
    </row>
    <row r="604" spans="54:56">
      <c r="BB604" s="26" t="str">
        <f t="shared" si="94"/>
        <v/>
      </c>
      <c r="BC604" s="26" t="str">
        <f t="shared" si="95"/>
        <v/>
      </c>
      <c r="BD604" s="26" t="str">
        <f t="shared" si="96"/>
        <v/>
      </c>
    </row>
    <row r="605" spans="54:56">
      <c r="BB605" s="26" t="str">
        <f t="shared" si="94"/>
        <v/>
      </c>
      <c r="BC605" s="26" t="str">
        <f t="shared" si="95"/>
        <v/>
      </c>
      <c r="BD605" s="26" t="str">
        <f t="shared" si="96"/>
        <v/>
      </c>
    </row>
    <row r="606" spans="54:56">
      <c r="BB606" s="26" t="str">
        <f t="shared" si="94"/>
        <v/>
      </c>
      <c r="BC606" s="26" t="str">
        <f t="shared" si="95"/>
        <v/>
      </c>
      <c r="BD606" s="26" t="str">
        <f t="shared" si="96"/>
        <v/>
      </c>
    </row>
    <row r="607" spans="54:56">
      <c r="BB607" s="26" t="str">
        <f t="shared" si="94"/>
        <v/>
      </c>
      <c r="BC607" s="26" t="str">
        <f t="shared" si="95"/>
        <v/>
      </c>
      <c r="BD607" s="26" t="str">
        <f t="shared" si="96"/>
        <v/>
      </c>
    </row>
    <row r="608" spans="54:56">
      <c r="BB608" s="26" t="str">
        <f t="shared" si="94"/>
        <v/>
      </c>
      <c r="BC608" s="26" t="str">
        <f t="shared" si="95"/>
        <v/>
      </c>
      <c r="BD608" s="26" t="str">
        <f t="shared" si="96"/>
        <v/>
      </c>
    </row>
    <row r="609" spans="54:56">
      <c r="BB609" s="26" t="str">
        <f t="shared" si="94"/>
        <v/>
      </c>
      <c r="BC609" s="26" t="str">
        <f t="shared" si="95"/>
        <v/>
      </c>
      <c r="BD609" s="26" t="str">
        <f t="shared" si="96"/>
        <v/>
      </c>
    </row>
    <row r="610" spans="54:56">
      <c r="BB610" s="26" t="str">
        <f t="shared" si="94"/>
        <v/>
      </c>
      <c r="BC610" s="26" t="str">
        <f t="shared" si="95"/>
        <v/>
      </c>
      <c r="BD610" s="26" t="str">
        <f t="shared" si="96"/>
        <v/>
      </c>
    </row>
    <row r="611" spans="54:56">
      <c r="BB611" s="26" t="str">
        <f t="shared" si="94"/>
        <v/>
      </c>
      <c r="BC611" s="26" t="str">
        <f t="shared" si="95"/>
        <v/>
      </c>
      <c r="BD611" s="26" t="str">
        <f t="shared" si="96"/>
        <v/>
      </c>
    </row>
    <row r="612" spans="54:56">
      <c r="BB612" s="26" t="str">
        <f t="shared" si="94"/>
        <v/>
      </c>
      <c r="BC612" s="26" t="str">
        <f t="shared" si="95"/>
        <v/>
      </c>
      <c r="BD612" s="26" t="str">
        <f t="shared" si="96"/>
        <v/>
      </c>
    </row>
    <row r="613" spans="54:56">
      <c r="BB613" s="26" t="str">
        <f t="shared" si="94"/>
        <v/>
      </c>
      <c r="BC613" s="26" t="str">
        <f t="shared" si="95"/>
        <v/>
      </c>
      <c r="BD613" s="26" t="str">
        <f t="shared" si="96"/>
        <v/>
      </c>
    </row>
    <row r="614" spans="54:56">
      <c r="BB614" s="26" t="str">
        <f t="shared" si="94"/>
        <v/>
      </c>
      <c r="BC614" s="26" t="str">
        <f t="shared" si="95"/>
        <v/>
      </c>
      <c r="BD614" s="26" t="str">
        <f t="shared" si="96"/>
        <v/>
      </c>
    </row>
    <row r="615" spans="54:56">
      <c r="BB615" s="26" t="str">
        <f t="shared" si="94"/>
        <v/>
      </c>
      <c r="BC615" s="26" t="str">
        <f t="shared" si="95"/>
        <v/>
      </c>
      <c r="BD615" s="26" t="str">
        <f t="shared" si="96"/>
        <v/>
      </c>
    </row>
    <row r="616" spans="54:56">
      <c r="BB616" s="26" t="str">
        <f t="shared" si="94"/>
        <v/>
      </c>
      <c r="BC616" s="26" t="str">
        <f t="shared" si="95"/>
        <v/>
      </c>
      <c r="BD616" s="26" t="str">
        <f t="shared" si="96"/>
        <v/>
      </c>
    </row>
    <row r="617" spans="54:56">
      <c r="BB617" s="26" t="str">
        <f t="shared" si="94"/>
        <v/>
      </c>
      <c r="BC617" s="26" t="str">
        <f t="shared" si="95"/>
        <v/>
      </c>
      <c r="BD617" s="26" t="str">
        <f t="shared" si="96"/>
        <v/>
      </c>
    </row>
    <row r="618" spans="54:56">
      <c r="BB618" s="26" t="str">
        <f t="shared" si="94"/>
        <v/>
      </c>
      <c r="BC618" s="26" t="str">
        <f t="shared" si="95"/>
        <v/>
      </c>
      <c r="BD618" s="26" t="str">
        <f t="shared" si="96"/>
        <v/>
      </c>
    </row>
    <row r="619" spans="54:56">
      <c r="BB619" s="26" t="str">
        <f t="shared" si="94"/>
        <v/>
      </c>
      <c r="BC619" s="26" t="str">
        <f t="shared" si="95"/>
        <v/>
      </c>
      <c r="BD619" s="26" t="str">
        <f t="shared" si="96"/>
        <v/>
      </c>
    </row>
    <row r="620" spans="54:56">
      <c r="BB620" s="26" t="str">
        <f t="shared" si="94"/>
        <v/>
      </c>
      <c r="BC620" s="26" t="str">
        <f t="shared" si="95"/>
        <v/>
      </c>
      <c r="BD620" s="26" t="str">
        <f t="shared" si="96"/>
        <v/>
      </c>
    </row>
    <row r="621" spans="54:56">
      <c r="BB621" s="26" t="str">
        <f t="shared" si="94"/>
        <v/>
      </c>
      <c r="BC621" s="26" t="str">
        <f t="shared" si="95"/>
        <v/>
      </c>
      <c r="BD621" s="26" t="str">
        <f t="shared" si="96"/>
        <v/>
      </c>
    </row>
    <row r="622" spans="54:56">
      <c r="BB622" s="26" t="str">
        <f t="shared" si="94"/>
        <v/>
      </c>
      <c r="BC622" s="26" t="str">
        <f t="shared" si="95"/>
        <v/>
      </c>
      <c r="BD622" s="26" t="str">
        <f t="shared" si="96"/>
        <v/>
      </c>
    </row>
    <row r="623" spans="54:56">
      <c r="BB623" s="26" t="str">
        <f t="shared" si="94"/>
        <v/>
      </c>
      <c r="BC623" s="26" t="str">
        <f t="shared" si="95"/>
        <v/>
      </c>
      <c r="BD623" s="26" t="str">
        <f t="shared" si="96"/>
        <v/>
      </c>
    </row>
    <row r="624" spans="54:56">
      <c r="BB624" s="26" t="str">
        <f t="shared" si="94"/>
        <v/>
      </c>
      <c r="BC624" s="26" t="str">
        <f t="shared" si="95"/>
        <v/>
      </c>
      <c r="BD624" s="26" t="str">
        <f t="shared" si="96"/>
        <v/>
      </c>
    </row>
    <row r="625" spans="54:56">
      <c r="BB625" s="26" t="str">
        <f t="shared" si="94"/>
        <v/>
      </c>
      <c r="BC625" s="26" t="str">
        <f t="shared" si="95"/>
        <v/>
      </c>
      <c r="BD625" s="26" t="str">
        <f t="shared" si="96"/>
        <v/>
      </c>
    </row>
    <row r="626" spans="54:56">
      <c r="BB626" s="26" t="str">
        <f t="shared" si="94"/>
        <v/>
      </c>
      <c r="BC626" s="26" t="str">
        <f t="shared" si="95"/>
        <v/>
      </c>
      <c r="BD626" s="26" t="str">
        <f t="shared" si="96"/>
        <v/>
      </c>
    </row>
    <row r="627" spans="54:56">
      <c r="BB627" s="26" t="str">
        <f t="shared" si="94"/>
        <v/>
      </c>
      <c r="BC627" s="26" t="str">
        <f t="shared" si="95"/>
        <v/>
      </c>
      <c r="BD627" s="26" t="str">
        <f t="shared" si="96"/>
        <v/>
      </c>
    </row>
    <row r="628" spans="54:56">
      <c r="BB628" s="26" t="str">
        <f t="shared" si="94"/>
        <v/>
      </c>
      <c r="BC628" s="26" t="str">
        <f t="shared" si="95"/>
        <v/>
      </c>
      <c r="BD628" s="26" t="str">
        <f t="shared" si="96"/>
        <v/>
      </c>
    </row>
    <row r="629" spans="54:56">
      <c r="BB629" s="26" t="str">
        <f t="shared" si="94"/>
        <v/>
      </c>
      <c r="BC629" s="26" t="str">
        <f t="shared" si="95"/>
        <v/>
      </c>
      <c r="BD629" s="26" t="str">
        <f t="shared" si="96"/>
        <v/>
      </c>
    </row>
    <row r="630" spans="54:56">
      <c r="BB630" s="26" t="str">
        <f t="shared" si="94"/>
        <v/>
      </c>
      <c r="BC630" s="26" t="str">
        <f t="shared" si="95"/>
        <v/>
      </c>
      <c r="BD630" s="26" t="str">
        <f t="shared" si="96"/>
        <v/>
      </c>
    </row>
    <row r="631" spans="54:56">
      <c r="BB631" s="26" t="str">
        <f t="shared" si="94"/>
        <v/>
      </c>
      <c r="BC631" s="26" t="str">
        <f t="shared" si="95"/>
        <v/>
      </c>
      <c r="BD631" s="26" t="str">
        <f t="shared" si="96"/>
        <v/>
      </c>
    </row>
    <row r="632" spans="54:56">
      <c r="BB632" s="26" t="str">
        <f t="shared" si="94"/>
        <v/>
      </c>
      <c r="BC632" s="26" t="str">
        <f t="shared" si="95"/>
        <v/>
      </c>
      <c r="BD632" s="26" t="str">
        <f t="shared" si="96"/>
        <v/>
      </c>
    </row>
    <row r="633" spans="54:56">
      <c r="BB633" s="26" t="str">
        <f t="shared" si="94"/>
        <v/>
      </c>
      <c r="BC633" s="26" t="str">
        <f t="shared" si="95"/>
        <v/>
      </c>
      <c r="BD633" s="26" t="str">
        <f t="shared" si="96"/>
        <v/>
      </c>
    </row>
    <row r="634" spans="54:56">
      <c r="BB634" s="26" t="str">
        <f t="shared" si="94"/>
        <v/>
      </c>
      <c r="BC634" s="26" t="str">
        <f t="shared" si="95"/>
        <v/>
      </c>
      <c r="BD634" s="26" t="str">
        <f t="shared" si="96"/>
        <v/>
      </c>
    </row>
    <row r="635" spans="54:56">
      <c r="BB635" s="26" t="str">
        <f t="shared" si="94"/>
        <v/>
      </c>
      <c r="BC635" s="26" t="str">
        <f t="shared" si="95"/>
        <v/>
      </c>
      <c r="BD635" s="26" t="str">
        <f t="shared" si="96"/>
        <v/>
      </c>
    </row>
    <row r="636" spans="54:56">
      <c r="BB636" s="26" t="str">
        <f t="shared" si="94"/>
        <v/>
      </c>
      <c r="BC636" s="26" t="str">
        <f t="shared" si="95"/>
        <v/>
      </c>
      <c r="BD636" s="26" t="str">
        <f t="shared" si="96"/>
        <v/>
      </c>
    </row>
    <row r="637" spans="54:56">
      <c r="BB637" s="26" t="str">
        <f t="shared" si="94"/>
        <v/>
      </c>
      <c r="BC637" s="26" t="str">
        <f t="shared" si="95"/>
        <v/>
      </c>
      <c r="BD637" s="26" t="str">
        <f t="shared" si="96"/>
        <v/>
      </c>
    </row>
    <row r="638" spans="54:56">
      <c r="BB638" s="26" t="str">
        <f t="shared" si="94"/>
        <v/>
      </c>
      <c r="BC638" s="26" t="str">
        <f t="shared" si="95"/>
        <v/>
      </c>
      <c r="BD638" s="26" t="str">
        <f t="shared" si="96"/>
        <v/>
      </c>
    </row>
    <row r="639" spans="54:56">
      <c r="BB639" s="26" t="str">
        <f t="shared" si="94"/>
        <v/>
      </c>
      <c r="BC639" s="26" t="str">
        <f t="shared" si="95"/>
        <v/>
      </c>
      <c r="BD639" s="26" t="str">
        <f t="shared" si="96"/>
        <v/>
      </c>
    </row>
    <row r="640" spans="54:56">
      <c r="BB640" s="26" t="str">
        <f t="shared" si="94"/>
        <v/>
      </c>
      <c r="BC640" s="26" t="str">
        <f t="shared" si="95"/>
        <v/>
      </c>
      <c r="BD640" s="26" t="str">
        <f t="shared" si="96"/>
        <v/>
      </c>
    </row>
    <row r="641" spans="54:56">
      <c r="BB641" s="26" t="str">
        <f t="shared" si="94"/>
        <v/>
      </c>
      <c r="BC641" s="26" t="str">
        <f t="shared" si="95"/>
        <v/>
      </c>
      <c r="BD641" s="26" t="str">
        <f t="shared" si="96"/>
        <v/>
      </c>
    </row>
    <row r="642" spans="54:56">
      <c r="BB642" s="26" t="str">
        <f t="shared" si="94"/>
        <v/>
      </c>
      <c r="BC642" s="26" t="str">
        <f t="shared" si="95"/>
        <v/>
      </c>
      <c r="BD642" s="26" t="str">
        <f t="shared" si="96"/>
        <v/>
      </c>
    </row>
    <row r="643" spans="54:56">
      <c r="BB643" s="26" t="str">
        <f t="shared" si="94"/>
        <v/>
      </c>
      <c r="BC643" s="26" t="str">
        <f t="shared" si="95"/>
        <v/>
      </c>
      <c r="BD643" s="26" t="str">
        <f t="shared" si="96"/>
        <v/>
      </c>
    </row>
    <row r="644" spans="54:56">
      <c r="BB644" s="26" t="str">
        <f t="shared" si="94"/>
        <v/>
      </c>
      <c r="BC644" s="26" t="str">
        <f t="shared" si="95"/>
        <v/>
      </c>
      <c r="BD644" s="26" t="str">
        <f t="shared" si="96"/>
        <v/>
      </c>
    </row>
    <row r="645" spans="54:56">
      <c r="BB645" s="26" t="str">
        <f t="shared" si="94"/>
        <v/>
      </c>
      <c r="BC645" s="26" t="str">
        <f t="shared" si="95"/>
        <v/>
      </c>
      <c r="BD645" s="26" t="str">
        <f t="shared" si="96"/>
        <v/>
      </c>
    </row>
    <row r="646" spans="54:56">
      <c r="BB646" s="26" t="str">
        <f t="shared" si="94"/>
        <v/>
      </c>
      <c r="BC646" s="26" t="str">
        <f t="shared" si="95"/>
        <v/>
      </c>
      <c r="BD646" s="26" t="str">
        <f t="shared" si="96"/>
        <v/>
      </c>
    </row>
    <row r="647" spans="54:56">
      <c r="BB647" s="26" t="str">
        <f t="shared" si="94"/>
        <v/>
      </c>
      <c r="BC647" s="26" t="str">
        <f t="shared" si="95"/>
        <v/>
      </c>
      <c r="BD647" s="26" t="str">
        <f t="shared" si="96"/>
        <v/>
      </c>
    </row>
    <row r="648" spans="54:56">
      <c r="BB648" s="26" t="str">
        <f t="shared" si="94"/>
        <v/>
      </c>
      <c r="BC648" s="26" t="str">
        <f t="shared" si="95"/>
        <v/>
      </c>
      <c r="BD648" s="26" t="str">
        <f t="shared" si="96"/>
        <v/>
      </c>
    </row>
    <row r="649" spans="54:56">
      <c r="BB649" s="26" t="str">
        <f t="shared" si="94"/>
        <v/>
      </c>
      <c r="BC649" s="26" t="str">
        <f t="shared" si="95"/>
        <v/>
      </c>
      <c r="BD649" s="26" t="str">
        <f t="shared" si="96"/>
        <v/>
      </c>
    </row>
    <row r="650" spans="54:56">
      <c r="BB650" s="26" t="str">
        <f t="shared" si="94"/>
        <v/>
      </c>
      <c r="BC650" s="26" t="str">
        <f t="shared" si="95"/>
        <v/>
      </c>
      <c r="BD650" s="26" t="str">
        <f t="shared" si="96"/>
        <v/>
      </c>
    </row>
    <row r="651" spans="54:56">
      <c r="BB651" s="26" t="str">
        <f t="shared" si="94"/>
        <v/>
      </c>
      <c r="BC651" s="26" t="str">
        <f t="shared" si="95"/>
        <v/>
      </c>
      <c r="BD651" s="26" t="str">
        <f t="shared" si="96"/>
        <v/>
      </c>
    </row>
    <row r="652" spans="54:56">
      <c r="BB652" s="26" t="str">
        <f t="shared" si="94"/>
        <v/>
      </c>
      <c r="BC652" s="26" t="str">
        <f t="shared" si="95"/>
        <v/>
      </c>
      <c r="BD652" s="26" t="str">
        <f t="shared" si="96"/>
        <v/>
      </c>
    </row>
    <row r="653" spans="54:56">
      <c r="BB653" s="26" t="str">
        <f t="shared" ref="BB653:BB716" si="97">+IF(AY653="","",AY653)</f>
        <v/>
      </c>
      <c r="BC653" s="26" t="str">
        <f t="shared" ref="BC653:BC716" si="98">+IF(AX653="","",AX653)</f>
        <v/>
      </c>
      <c r="BD653" s="26" t="str">
        <f t="shared" ref="BD653:BD716" si="99">+IF(AW653="","",AW653)</f>
        <v/>
      </c>
    </row>
    <row r="654" spans="54:56">
      <c r="BB654" s="26" t="str">
        <f t="shared" si="97"/>
        <v/>
      </c>
      <c r="BC654" s="26" t="str">
        <f t="shared" si="98"/>
        <v/>
      </c>
      <c r="BD654" s="26" t="str">
        <f t="shared" si="99"/>
        <v/>
      </c>
    </row>
    <row r="655" spans="54:56">
      <c r="BB655" s="26" t="str">
        <f t="shared" si="97"/>
        <v/>
      </c>
      <c r="BC655" s="26" t="str">
        <f t="shared" si="98"/>
        <v/>
      </c>
      <c r="BD655" s="26" t="str">
        <f t="shared" si="99"/>
        <v/>
      </c>
    </row>
    <row r="656" spans="54:56">
      <c r="BB656" s="26" t="str">
        <f t="shared" si="97"/>
        <v/>
      </c>
      <c r="BC656" s="26" t="str">
        <f t="shared" si="98"/>
        <v/>
      </c>
      <c r="BD656" s="26" t="str">
        <f t="shared" si="99"/>
        <v/>
      </c>
    </row>
    <row r="657" spans="54:56">
      <c r="BB657" s="26" t="str">
        <f t="shared" si="97"/>
        <v/>
      </c>
      <c r="BC657" s="26" t="str">
        <f t="shared" si="98"/>
        <v/>
      </c>
      <c r="BD657" s="26" t="str">
        <f t="shared" si="99"/>
        <v/>
      </c>
    </row>
    <row r="658" spans="54:56">
      <c r="BB658" s="26" t="str">
        <f t="shared" si="97"/>
        <v/>
      </c>
      <c r="BC658" s="26" t="str">
        <f t="shared" si="98"/>
        <v/>
      </c>
      <c r="BD658" s="26" t="str">
        <f t="shared" si="99"/>
        <v/>
      </c>
    </row>
    <row r="659" spans="54:56">
      <c r="BB659" s="26" t="str">
        <f t="shared" si="97"/>
        <v/>
      </c>
      <c r="BC659" s="26" t="str">
        <f t="shared" si="98"/>
        <v/>
      </c>
      <c r="BD659" s="26" t="str">
        <f t="shared" si="99"/>
        <v/>
      </c>
    </row>
    <row r="660" spans="54:56">
      <c r="BB660" s="26" t="str">
        <f t="shared" si="97"/>
        <v/>
      </c>
      <c r="BC660" s="26" t="str">
        <f t="shared" si="98"/>
        <v/>
      </c>
      <c r="BD660" s="26" t="str">
        <f t="shared" si="99"/>
        <v/>
      </c>
    </row>
    <row r="661" spans="54:56">
      <c r="BB661" s="26" t="str">
        <f t="shared" si="97"/>
        <v/>
      </c>
      <c r="BC661" s="26" t="str">
        <f t="shared" si="98"/>
        <v/>
      </c>
      <c r="BD661" s="26" t="str">
        <f t="shared" si="99"/>
        <v/>
      </c>
    </row>
    <row r="662" spans="54:56">
      <c r="BB662" s="26" t="str">
        <f t="shared" si="97"/>
        <v/>
      </c>
      <c r="BC662" s="26" t="str">
        <f t="shared" si="98"/>
        <v/>
      </c>
      <c r="BD662" s="26" t="str">
        <f t="shared" si="99"/>
        <v/>
      </c>
    </row>
    <row r="663" spans="54:56">
      <c r="BB663" s="26" t="str">
        <f t="shared" si="97"/>
        <v/>
      </c>
      <c r="BC663" s="26" t="str">
        <f t="shared" si="98"/>
        <v/>
      </c>
      <c r="BD663" s="26" t="str">
        <f t="shared" si="99"/>
        <v/>
      </c>
    </row>
    <row r="664" spans="54:56">
      <c r="BB664" s="26" t="str">
        <f t="shared" si="97"/>
        <v/>
      </c>
      <c r="BC664" s="26" t="str">
        <f t="shared" si="98"/>
        <v/>
      </c>
      <c r="BD664" s="26" t="str">
        <f t="shared" si="99"/>
        <v/>
      </c>
    </row>
    <row r="665" spans="54:56">
      <c r="BB665" s="26" t="str">
        <f t="shared" si="97"/>
        <v/>
      </c>
      <c r="BC665" s="26" t="str">
        <f t="shared" si="98"/>
        <v/>
      </c>
      <c r="BD665" s="26" t="str">
        <f t="shared" si="99"/>
        <v/>
      </c>
    </row>
    <row r="666" spans="54:56">
      <c r="BB666" s="26" t="str">
        <f t="shared" si="97"/>
        <v/>
      </c>
      <c r="BC666" s="26" t="str">
        <f t="shared" si="98"/>
        <v/>
      </c>
      <c r="BD666" s="26" t="str">
        <f t="shared" si="99"/>
        <v/>
      </c>
    </row>
    <row r="667" spans="54:56">
      <c r="BB667" s="26" t="str">
        <f t="shared" si="97"/>
        <v/>
      </c>
      <c r="BC667" s="26" t="str">
        <f t="shared" si="98"/>
        <v/>
      </c>
      <c r="BD667" s="26" t="str">
        <f t="shared" si="99"/>
        <v/>
      </c>
    </row>
    <row r="668" spans="54:56">
      <c r="BB668" s="26" t="str">
        <f t="shared" si="97"/>
        <v/>
      </c>
      <c r="BC668" s="26" t="str">
        <f t="shared" si="98"/>
        <v/>
      </c>
      <c r="BD668" s="26" t="str">
        <f t="shared" si="99"/>
        <v/>
      </c>
    </row>
    <row r="669" spans="54:56">
      <c r="BB669" s="26" t="str">
        <f t="shared" si="97"/>
        <v/>
      </c>
      <c r="BC669" s="26" t="str">
        <f t="shared" si="98"/>
        <v/>
      </c>
      <c r="BD669" s="26" t="str">
        <f t="shared" si="99"/>
        <v/>
      </c>
    </row>
    <row r="670" spans="54:56">
      <c r="BB670" s="26" t="str">
        <f t="shared" si="97"/>
        <v/>
      </c>
      <c r="BC670" s="26" t="str">
        <f t="shared" si="98"/>
        <v/>
      </c>
      <c r="BD670" s="26" t="str">
        <f t="shared" si="99"/>
        <v/>
      </c>
    </row>
    <row r="671" spans="54:56">
      <c r="BB671" s="26" t="str">
        <f t="shared" si="97"/>
        <v/>
      </c>
      <c r="BC671" s="26" t="str">
        <f t="shared" si="98"/>
        <v/>
      </c>
      <c r="BD671" s="26" t="str">
        <f t="shared" si="99"/>
        <v/>
      </c>
    </row>
    <row r="672" spans="54:56">
      <c r="BB672" s="26" t="str">
        <f t="shared" si="97"/>
        <v/>
      </c>
      <c r="BC672" s="26" t="str">
        <f t="shared" si="98"/>
        <v/>
      </c>
      <c r="BD672" s="26" t="str">
        <f t="shared" si="99"/>
        <v/>
      </c>
    </row>
    <row r="673" spans="54:56">
      <c r="BB673" s="26" t="str">
        <f t="shared" si="97"/>
        <v/>
      </c>
      <c r="BC673" s="26" t="str">
        <f t="shared" si="98"/>
        <v/>
      </c>
      <c r="BD673" s="26" t="str">
        <f t="shared" si="99"/>
        <v/>
      </c>
    </row>
    <row r="674" spans="54:56">
      <c r="BB674" s="26" t="str">
        <f t="shared" si="97"/>
        <v/>
      </c>
      <c r="BC674" s="26" t="str">
        <f t="shared" si="98"/>
        <v/>
      </c>
      <c r="BD674" s="26" t="str">
        <f t="shared" si="99"/>
        <v/>
      </c>
    </row>
    <row r="675" spans="54:56">
      <c r="BB675" s="26" t="str">
        <f t="shared" si="97"/>
        <v/>
      </c>
      <c r="BC675" s="26" t="str">
        <f t="shared" si="98"/>
        <v/>
      </c>
      <c r="BD675" s="26" t="str">
        <f t="shared" si="99"/>
        <v/>
      </c>
    </row>
    <row r="676" spans="54:56">
      <c r="BB676" s="26" t="str">
        <f t="shared" si="97"/>
        <v/>
      </c>
      <c r="BC676" s="26" t="str">
        <f t="shared" si="98"/>
        <v/>
      </c>
      <c r="BD676" s="26" t="str">
        <f t="shared" si="99"/>
        <v/>
      </c>
    </row>
    <row r="677" spans="54:56">
      <c r="BB677" s="26" t="str">
        <f t="shared" si="97"/>
        <v/>
      </c>
      <c r="BC677" s="26" t="str">
        <f t="shared" si="98"/>
        <v/>
      </c>
      <c r="BD677" s="26" t="str">
        <f t="shared" si="99"/>
        <v/>
      </c>
    </row>
    <row r="678" spans="54:56">
      <c r="BB678" s="26" t="str">
        <f t="shared" si="97"/>
        <v/>
      </c>
      <c r="BC678" s="26" t="str">
        <f t="shared" si="98"/>
        <v/>
      </c>
      <c r="BD678" s="26" t="str">
        <f t="shared" si="99"/>
        <v/>
      </c>
    </row>
    <row r="679" spans="54:56">
      <c r="BB679" s="26" t="str">
        <f t="shared" si="97"/>
        <v/>
      </c>
      <c r="BC679" s="26" t="str">
        <f t="shared" si="98"/>
        <v/>
      </c>
      <c r="BD679" s="26" t="str">
        <f t="shared" si="99"/>
        <v/>
      </c>
    </row>
    <row r="680" spans="54:56">
      <c r="BB680" s="26" t="str">
        <f t="shared" si="97"/>
        <v/>
      </c>
      <c r="BC680" s="26" t="str">
        <f t="shared" si="98"/>
        <v/>
      </c>
      <c r="BD680" s="26" t="str">
        <f t="shared" si="99"/>
        <v/>
      </c>
    </row>
    <row r="681" spans="54:56">
      <c r="BB681" s="26" t="str">
        <f t="shared" si="97"/>
        <v/>
      </c>
      <c r="BC681" s="26" t="str">
        <f t="shared" si="98"/>
        <v/>
      </c>
      <c r="BD681" s="26" t="str">
        <f t="shared" si="99"/>
        <v/>
      </c>
    </row>
    <row r="682" spans="54:56">
      <c r="BB682" s="26" t="str">
        <f t="shared" si="97"/>
        <v/>
      </c>
      <c r="BC682" s="26" t="str">
        <f t="shared" si="98"/>
        <v/>
      </c>
      <c r="BD682" s="26" t="str">
        <f t="shared" si="99"/>
        <v/>
      </c>
    </row>
    <row r="683" spans="54:56">
      <c r="BB683" s="26" t="str">
        <f t="shared" si="97"/>
        <v/>
      </c>
      <c r="BC683" s="26" t="str">
        <f t="shared" si="98"/>
        <v/>
      </c>
      <c r="BD683" s="26" t="str">
        <f t="shared" si="99"/>
        <v/>
      </c>
    </row>
    <row r="684" spans="54:56">
      <c r="BB684" s="26" t="str">
        <f t="shared" si="97"/>
        <v/>
      </c>
      <c r="BC684" s="26" t="str">
        <f t="shared" si="98"/>
        <v/>
      </c>
      <c r="BD684" s="26" t="str">
        <f t="shared" si="99"/>
        <v/>
      </c>
    </row>
    <row r="685" spans="54:56">
      <c r="BB685" s="26" t="str">
        <f t="shared" si="97"/>
        <v/>
      </c>
      <c r="BC685" s="26" t="str">
        <f t="shared" si="98"/>
        <v/>
      </c>
      <c r="BD685" s="26" t="str">
        <f t="shared" si="99"/>
        <v/>
      </c>
    </row>
    <row r="686" spans="54:56">
      <c r="BB686" s="26" t="str">
        <f t="shared" si="97"/>
        <v/>
      </c>
      <c r="BC686" s="26" t="str">
        <f t="shared" si="98"/>
        <v/>
      </c>
      <c r="BD686" s="26" t="str">
        <f t="shared" si="99"/>
        <v/>
      </c>
    </row>
    <row r="687" spans="54:56">
      <c r="BB687" s="26" t="str">
        <f t="shared" si="97"/>
        <v/>
      </c>
      <c r="BC687" s="26" t="str">
        <f t="shared" si="98"/>
        <v/>
      </c>
      <c r="BD687" s="26" t="str">
        <f t="shared" si="99"/>
        <v/>
      </c>
    </row>
    <row r="688" spans="54:56">
      <c r="BB688" s="26" t="str">
        <f t="shared" si="97"/>
        <v/>
      </c>
      <c r="BC688" s="26" t="str">
        <f t="shared" si="98"/>
        <v/>
      </c>
      <c r="BD688" s="26" t="str">
        <f t="shared" si="99"/>
        <v/>
      </c>
    </row>
    <row r="689" spans="54:56">
      <c r="BB689" s="26" t="str">
        <f t="shared" si="97"/>
        <v/>
      </c>
      <c r="BC689" s="26" t="str">
        <f t="shared" si="98"/>
        <v/>
      </c>
      <c r="BD689" s="26" t="str">
        <f t="shared" si="99"/>
        <v/>
      </c>
    </row>
    <row r="690" spans="54:56">
      <c r="BB690" s="26" t="str">
        <f t="shared" si="97"/>
        <v/>
      </c>
      <c r="BC690" s="26" t="str">
        <f t="shared" si="98"/>
        <v/>
      </c>
      <c r="BD690" s="26" t="str">
        <f t="shared" si="99"/>
        <v/>
      </c>
    </row>
    <row r="691" spans="54:56">
      <c r="BB691" s="26" t="str">
        <f t="shared" si="97"/>
        <v/>
      </c>
      <c r="BC691" s="26" t="str">
        <f t="shared" si="98"/>
        <v/>
      </c>
      <c r="BD691" s="26" t="str">
        <f t="shared" si="99"/>
        <v/>
      </c>
    </row>
    <row r="692" spans="54:56">
      <c r="BB692" s="26" t="str">
        <f t="shared" si="97"/>
        <v/>
      </c>
      <c r="BC692" s="26" t="str">
        <f t="shared" si="98"/>
        <v/>
      </c>
      <c r="BD692" s="26" t="str">
        <f t="shared" si="99"/>
        <v/>
      </c>
    </row>
    <row r="693" spans="54:56">
      <c r="BB693" s="26" t="str">
        <f t="shared" si="97"/>
        <v/>
      </c>
      <c r="BC693" s="26" t="str">
        <f t="shared" si="98"/>
        <v/>
      </c>
      <c r="BD693" s="26" t="str">
        <f t="shared" si="99"/>
        <v/>
      </c>
    </row>
    <row r="694" spans="54:56">
      <c r="BB694" s="26" t="str">
        <f t="shared" si="97"/>
        <v/>
      </c>
      <c r="BC694" s="26" t="str">
        <f t="shared" si="98"/>
        <v/>
      </c>
      <c r="BD694" s="26" t="str">
        <f t="shared" si="99"/>
        <v/>
      </c>
    </row>
    <row r="695" spans="54:56">
      <c r="BB695" s="26" t="str">
        <f t="shared" si="97"/>
        <v/>
      </c>
      <c r="BC695" s="26" t="str">
        <f t="shared" si="98"/>
        <v/>
      </c>
      <c r="BD695" s="26" t="str">
        <f t="shared" si="99"/>
        <v/>
      </c>
    </row>
    <row r="696" spans="54:56">
      <c r="BB696" s="26" t="str">
        <f t="shared" si="97"/>
        <v/>
      </c>
      <c r="BC696" s="26" t="str">
        <f t="shared" si="98"/>
        <v/>
      </c>
      <c r="BD696" s="26" t="str">
        <f t="shared" si="99"/>
        <v/>
      </c>
    </row>
    <row r="697" spans="54:56">
      <c r="BB697" s="26" t="str">
        <f t="shared" si="97"/>
        <v/>
      </c>
      <c r="BC697" s="26" t="str">
        <f t="shared" si="98"/>
        <v/>
      </c>
      <c r="BD697" s="26" t="str">
        <f t="shared" si="99"/>
        <v/>
      </c>
    </row>
    <row r="698" spans="54:56">
      <c r="BB698" s="26" t="str">
        <f t="shared" si="97"/>
        <v/>
      </c>
      <c r="BC698" s="26" t="str">
        <f t="shared" si="98"/>
        <v/>
      </c>
      <c r="BD698" s="26" t="str">
        <f t="shared" si="99"/>
        <v/>
      </c>
    </row>
    <row r="699" spans="54:56">
      <c r="BB699" s="26" t="str">
        <f t="shared" si="97"/>
        <v/>
      </c>
      <c r="BC699" s="26" t="str">
        <f t="shared" si="98"/>
        <v/>
      </c>
      <c r="BD699" s="26" t="str">
        <f t="shared" si="99"/>
        <v/>
      </c>
    </row>
    <row r="700" spans="54:56">
      <c r="BB700" s="26" t="str">
        <f t="shared" si="97"/>
        <v/>
      </c>
      <c r="BC700" s="26" t="str">
        <f t="shared" si="98"/>
        <v/>
      </c>
      <c r="BD700" s="26" t="str">
        <f t="shared" si="99"/>
        <v/>
      </c>
    </row>
    <row r="701" spans="54:56">
      <c r="BB701" s="26" t="str">
        <f t="shared" si="97"/>
        <v/>
      </c>
      <c r="BC701" s="26" t="str">
        <f t="shared" si="98"/>
        <v/>
      </c>
      <c r="BD701" s="26" t="str">
        <f t="shared" si="99"/>
        <v/>
      </c>
    </row>
    <row r="702" spans="54:56">
      <c r="BB702" s="26" t="str">
        <f t="shared" si="97"/>
        <v/>
      </c>
      <c r="BC702" s="26" t="str">
        <f t="shared" si="98"/>
        <v/>
      </c>
      <c r="BD702" s="26" t="str">
        <f t="shared" si="99"/>
        <v/>
      </c>
    </row>
    <row r="703" spans="54:56">
      <c r="BB703" s="26" t="str">
        <f t="shared" si="97"/>
        <v/>
      </c>
      <c r="BC703" s="26" t="str">
        <f t="shared" si="98"/>
        <v/>
      </c>
      <c r="BD703" s="26" t="str">
        <f t="shared" si="99"/>
        <v/>
      </c>
    </row>
    <row r="704" spans="54:56">
      <c r="BB704" s="26" t="str">
        <f t="shared" si="97"/>
        <v/>
      </c>
      <c r="BC704" s="26" t="str">
        <f t="shared" si="98"/>
        <v/>
      </c>
      <c r="BD704" s="26" t="str">
        <f t="shared" si="99"/>
        <v/>
      </c>
    </row>
    <row r="705" spans="54:56">
      <c r="BB705" s="26" t="str">
        <f t="shared" si="97"/>
        <v/>
      </c>
      <c r="BC705" s="26" t="str">
        <f t="shared" si="98"/>
        <v/>
      </c>
      <c r="BD705" s="26" t="str">
        <f t="shared" si="99"/>
        <v/>
      </c>
    </row>
    <row r="706" spans="54:56">
      <c r="BB706" s="26" t="str">
        <f t="shared" si="97"/>
        <v/>
      </c>
      <c r="BC706" s="26" t="str">
        <f t="shared" si="98"/>
        <v/>
      </c>
      <c r="BD706" s="26" t="str">
        <f t="shared" si="99"/>
        <v/>
      </c>
    </row>
    <row r="707" spans="54:56">
      <c r="BB707" s="26" t="str">
        <f t="shared" si="97"/>
        <v/>
      </c>
      <c r="BC707" s="26" t="str">
        <f t="shared" si="98"/>
        <v/>
      </c>
      <c r="BD707" s="26" t="str">
        <f t="shared" si="99"/>
        <v/>
      </c>
    </row>
    <row r="708" spans="54:56">
      <c r="BB708" s="26" t="str">
        <f t="shared" si="97"/>
        <v/>
      </c>
      <c r="BC708" s="26" t="str">
        <f t="shared" si="98"/>
        <v/>
      </c>
      <c r="BD708" s="26" t="str">
        <f t="shared" si="99"/>
        <v/>
      </c>
    </row>
    <row r="709" spans="54:56">
      <c r="BB709" s="26" t="str">
        <f t="shared" si="97"/>
        <v/>
      </c>
      <c r="BC709" s="26" t="str">
        <f t="shared" si="98"/>
        <v/>
      </c>
      <c r="BD709" s="26" t="str">
        <f t="shared" si="99"/>
        <v/>
      </c>
    </row>
    <row r="710" spans="54:56">
      <c r="BB710" s="26" t="str">
        <f t="shared" si="97"/>
        <v/>
      </c>
      <c r="BC710" s="26" t="str">
        <f t="shared" si="98"/>
        <v/>
      </c>
      <c r="BD710" s="26" t="str">
        <f t="shared" si="99"/>
        <v/>
      </c>
    </row>
    <row r="711" spans="54:56">
      <c r="BB711" s="26" t="str">
        <f t="shared" si="97"/>
        <v/>
      </c>
      <c r="BC711" s="26" t="str">
        <f t="shared" si="98"/>
        <v/>
      </c>
      <c r="BD711" s="26" t="str">
        <f t="shared" si="99"/>
        <v/>
      </c>
    </row>
    <row r="712" spans="54:56">
      <c r="BB712" s="26" t="str">
        <f t="shared" si="97"/>
        <v/>
      </c>
      <c r="BC712" s="26" t="str">
        <f t="shared" si="98"/>
        <v/>
      </c>
      <c r="BD712" s="26" t="str">
        <f t="shared" si="99"/>
        <v/>
      </c>
    </row>
    <row r="713" spans="54:56">
      <c r="BB713" s="26" t="str">
        <f t="shared" si="97"/>
        <v/>
      </c>
      <c r="BC713" s="26" t="str">
        <f t="shared" si="98"/>
        <v/>
      </c>
      <c r="BD713" s="26" t="str">
        <f t="shared" si="99"/>
        <v/>
      </c>
    </row>
    <row r="714" spans="54:56">
      <c r="BB714" s="26" t="str">
        <f t="shared" si="97"/>
        <v/>
      </c>
      <c r="BC714" s="26" t="str">
        <f t="shared" si="98"/>
        <v/>
      </c>
      <c r="BD714" s="26" t="str">
        <f t="shared" si="99"/>
        <v/>
      </c>
    </row>
    <row r="715" spans="54:56">
      <c r="BB715" s="26" t="str">
        <f t="shared" si="97"/>
        <v/>
      </c>
      <c r="BC715" s="26" t="str">
        <f t="shared" si="98"/>
        <v/>
      </c>
      <c r="BD715" s="26" t="str">
        <f t="shared" si="99"/>
        <v/>
      </c>
    </row>
    <row r="716" spans="54:56">
      <c r="BB716" s="26" t="str">
        <f t="shared" si="97"/>
        <v/>
      </c>
      <c r="BC716" s="26" t="str">
        <f t="shared" si="98"/>
        <v/>
      </c>
      <c r="BD716" s="26" t="str">
        <f t="shared" si="99"/>
        <v/>
      </c>
    </row>
    <row r="717" spans="54:56">
      <c r="BB717" s="26" t="str">
        <f t="shared" ref="BB717:BB780" si="100">+IF(AY717="","",AY717)</f>
        <v/>
      </c>
      <c r="BC717" s="26" t="str">
        <f t="shared" ref="BC717:BC780" si="101">+IF(AX717="","",AX717)</f>
        <v/>
      </c>
      <c r="BD717" s="26" t="str">
        <f t="shared" ref="BD717:BD780" si="102">+IF(AW717="","",AW717)</f>
        <v/>
      </c>
    </row>
    <row r="718" spans="54:56">
      <c r="BB718" s="26" t="str">
        <f t="shared" si="100"/>
        <v/>
      </c>
      <c r="BC718" s="26" t="str">
        <f t="shared" si="101"/>
        <v/>
      </c>
      <c r="BD718" s="26" t="str">
        <f t="shared" si="102"/>
        <v/>
      </c>
    </row>
    <row r="719" spans="54:56">
      <c r="BB719" s="26" t="str">
        <f t="shared" si="100"/>
        <v/>
      </c>
      <c r="BC719" s="26" t="str">
        <f t="shared" si="101"/>
        <v/>
      </c>
      <c r="BD719" s="26" t="str">
        <f t="shared" si="102"/>
        <v/>
      </c>
    </row>
    <row r="720" spans="54:56">
      <c r="BB720" s="26" t="str">
        <f t="shared" si="100"/>
        <v/>
      </c>
      <c r="BC720" s="26" t="str">
        <f t="shared" si="101"/>
        <v/>
      </c>
      <c r="BD720" s="26" t="str">
        <f t="shared" si="102"/>
        <v/>
      </c>
    </row>
    <row r="721" spans="54:56">
      <c r="BB721" s="26" t="str">
        <f t="shared" si="100"/>
        <v/>
      </c>
      <c r="BC721" s="26" t="str">
        <f t="shared" si="101"/>
        <v/>
      </c>
      <c r="BD721" s="26" t="str">
        <f t="shared" si="102"/>
        <v/>
      </c>
    </row>
    <row r="722" spans="54:56">
      <c r="BB722" s="26" t="str">
        <f t="shared" si="100"/>
        <v/>
      </c>
      <c r="BC722" s="26" t="str">
        <f t="shared" si="101"/>
        <v/>
      </c>
      <c r="BD722" s="26" t="str">
        <f t="shared" si="102"/>
        <v/>
      </c>
    </row>
    <row r="723" spans="54:56">
      <c r="BB723" s="26" t="str">
        <f t="shared" si="100"/>
        <v/>
      </c>
      <c r="BC723" s="26" t="str">
        <f t="shared" si="101"/>
        <v/>
      </c>
      <c r="BD723" s="26" t="str">
        <f t="shared" si="102"/>
        <v/>
      </c>
    </row>
    <row r="724" spans="54:56">
      <c r="BB724" s="26" t="str">
        <f t="shared" si="100"/>
        <v/>
      </c>
      <c r="BC724" s="26" t="str">
        <f t="shared" si="101"/>
        <v/>
      </c>
      <c r="BD724" s="26" t="str">
        <f t="shared" si="102"/>
        <v/>
      </c>
    </row>
    <row r="725" spans="54:56">
      <c r="BB725" s="26" t="str">
        <f t="shared" si="100"/>
        <v/>
      </c>
      <c r="BC725" s="26" t="str">
        <f t="shared" si="101"/>
        <v/>
      </c>
      <c r="BD725" s="26" t="str">
        <f t="shared" si="102"/>
        <v/>
      </c>
    </row>
    <row r="726" spans="54:56">
      <c r="BB726" s="26" t="str">
        <f t="shared" si="100"/>
        <v/>
      </c>
      <c r="BC726" s="26" t="str">
        <f t="shared" si="101"/>
        <v/>
      </c>
      <c r="BD726" s="26" t="str">
        <f t="shared" si="102"/>
        <v/>
      </c>
    </row>
    <row r="727" spans="54:56">
      <c r="BB727" s="26" t="str">
        <f t="shared" si="100"/>
        <v/>
      </c>
      <c r="BC727" s="26" t="str">
        <f t="shared" si="101"/>
        <v/>
      </c>
      <c r="BD727" s="26" t="str">
        <f t="shared" si="102"/>
        <v/>
      </c>
    </row>
    <row r="728" spans="54:56">
      <c r="BB728" s="26" t="str">
        <f t="shared" si="100"/>
        <v/>
      </c>
      <c r="BC728" s="26" t="str">
        <f t="shared" si="101"/>
        <v/>
      </c>
      <c r="BD728" s="26" t="str">
        <f t="shared" si="102"/>
        <v/>
      </c>
    </row>
    <row r="729" spans="54:56">
      <c r="BB729" s="26" t="str">
        <f t="shared" si="100"/>
        <v/>
      </c>
      <c r="BC729" s="26" t="str">
        <f t="shared" si="101"/>
        <v/>
      </c>
      <c r="BD729" s="26" t="str">
        <f t="shared" si="102"/>
        <v/>
      </c>
    </row>
    <row r="730" spans="54:56">
      <c r="BB730" s="26" t="str">
        <f t="shared" si="100"/>
        <v/>
      </c>
      <c r="BC730" s="26" t="str">
        <f t="shared" si="101"/>
        <v/>
      </c>
      <c r="BD730" s="26" t="str">
        <f t="shared" si="102"/>
        <v/>
      </c>
    </row>
    <row r="731" spans="54:56">
      <c r="BB731" s="26" t="str">
        <f t="shared" si="100"/>
        <v/>
      </c>
      <c r="BC731" s="26" t="str">
        <f t="shared" si="101"/>
        <v/>
      </c>
      <c r="BD731" s="26" t="str">
        <f t="shared" si="102"/>
        <v/>
      </c>
    </row>
    <row r="732" spans="54:56">
      <c r="BB732" s="26" t="str">
        <f t="shared" si="100"/>
        <v/>
      </c>
      <c r="BC732" s="26" t="str">
        <f t="shared" si="101"/>
        <v/>
      </c>
      <c r="BD732" s="26" t="str">
        <f t="shared" si="102"/>
        <v/>
      </c>
    </row>
    <row r="733" spans="54:56">
      <c r="BB733" s="26" t="str">
        <f t="shared" si="100"/>
        <v/>
      </c>
      <c r="BC733" s="26" t="str">
        <f t="shared" si="101"/>
        <v/>
      </c>
      <c r="BD733" s="26" t="str">
        <f t="shared" si="102"/>
        <v/>
      </c>
    </row>
    <row r="734" spans="54:56">
      <c r="BB734" s="26" t="str">
        <f t="shared" si="100"/>
        <v/>
      </c>
      <c r="BC734" s="26" t="str">
        <f t="shared" si="101"/>
        <v/>
      </c>
      <c r="BD734" s="26" t="str">
        <f t="shared" si="102"/>
        <v/>
      </c>
    </row>
    <row r="735" spans="54:56">
      <c r="BB735" s="26" t="str">
        <f t="shared" si="100"/>
        <v/>
      </c>
      <c r="BC735" s="26" t="str">
        <f t="shared" si="101"/>
        <v/>
      </c>
      <c r="BD735" s="26" t="str">
        <f t="shared" si="102"/>
        <v/>
      </c>
    </row>
    <row r="736" spans="54:56">
      <c r="BB736" s="26" t="str">
        <f t="shared" si="100"/>
        <v/>
      </c>
      <c r="BC736" s="26" t="str">
        <f t="shared" si="101"/>
        <v/>
      </c>
      <c r="BD736" s="26" t="str">
        <f t="shared" si="102"/>
        <v/>
      </c>
    </row>
    <row r="737" spans="54:56">
      <c r="BB737" s="26" t="str">
        <f t="shared" si="100"/>
        <v/>
      </c>
      <c r="BC737" s="26" t="str">
        <f t="shared" si="101"/>
        <v/>
      </c>
      <c r="BD737" s="26" t="str">
        <f t="shared" si="102"/>
        <v/>
      </c>
    </row>
    <row r="738" spans="54:56">
      <c r="BB738" s="26" t="str">
        <f t="shared" si="100"/>
        <v/>
      </c>
      <c r="BC738" s="26" t="str">
        <f t="shared" si="101"/>
        <v/>
      </c>
      <c r="BD738" s="26" t="str">
        <f t="shared" si="102"/>
        <v/>
      </c>
    </row>
    <row r="739" spans="54:56">
      <c r="BB739" s="26" t="str">
        <f t="shared" si="100"/>
        <v/>
      </c>
      <c r="BC739" s="26" t="str">
        <f t="shared" si="101"/>
        <v/>
      </c>
      <c r="BD739" s="26" t="str">
        <f t="shared" si="102"/>
        <v/>
      </c>
    </row>
    <row r="740" spans="54:56">
      <c r="BB740" s="26" t="str">
        <f t="shared" si="100"/>
        <v/>
      </c>
      <c r="BC740" s="26" t="str">
        <f t="shared" si="101"/>
        <v/>
      </c>
      <c r="BD740" s="26" t="str">
        <f t="shared" si="102"/>
        <v/>
      </c>
    </row>
    <row r="741" spans="54:56">
      <c r="BB741" s="26" t="str">
        <f t="shared" si="100"/>
        <v/>
      </c>
      <c r="BC741" s="26" t="str">
        <f t="shared" si="101"/>
        <v/>
      </c>
      <c r="BD741" s="26" t="str">
        <f t="shared" si="102"/>
        <v/>
      </c>
    </row>
    <row r="742" spans="54:56">
      <c r="BB742" s="26" t="str">
        <f t="shared" si="100"/>
        <v/>
      </c>
      <c r="BC742" s="26" t="str">
        <f t="shared" si="101"/>
        <v/>
      </c>
      <c r="BD742" s="26" t="str">
        <f t="shared" si="102"/>
        <v/>
      </c>
    </row>
    <row r="743" spans="54:56">
      <c r="BB743" s="26" t="str">
        <f t="shared" si="100"/>
        <v/>
      </c>
      <c r="BC743" s="26" t="str">
        <f t="shared" si="101"/>
        <v/>
      </c>
      <c r="BD743" s="26" t="str">
        <f t="shared" si="102"/>
        <v/>
      </c>
    </row>
    <row r="744" spans="54:56">
      <c r="BB744" s="26" t="str">
        <f t="shared" si="100"/>
        <v/>
      </c>
      <c r="BC744" s="26" t="str">
        <f t="shared" si="101"/>
        <v/>
      </c>
      <c r="BD744" s="26" t="str">
        <f t="shared" si="102"/>
        <v/>
      </c>
    </row>
    <row r="745" spans="54:56">
      <c r="BB745" s="26" t="str">
        <f t="shared" si="100"/>
        <v/>
      </c>
      <c r="BC745" s="26" t="str">
        <f t="shared" si="101"/>
        <v/>
      </c>
      <c r="BD745" s="26" t="str">
        <f t="shared" si="102"/>
        <v/>
      </c>
    </row>
    <row r="746" spans="54:56">
      <c r="BB746" s="26" t="str">
        <f t="shared" si="100"/>
        <v/>
      </c>
      <c r="BC746" s="26" t="str">
        <f t="shared" si="101"/>
        <v/>
      </c>
      <c r="BD746" s="26" t="str">
        <f t="shared" si="102"/>
        <v/>
      </c>
    </row>
    <row r="747" spans="54:56">
      <c r="BB747" s="26" t="str">
        <f t="shared" si="100"/>
        <v/>
      </c>
      <c r="BC747" s="26" t="str">
        <f t="shared" si="101"/>
        <v/>
      </c>
      <c r="BD747" s="26" t="str">
        <f t="shared" si="102"/>
        <v/>
      </c>
    </row>
    <row r="748" spans="54:56">
      <c r="BB748" s="26" t="str">
        <f t="shared" si="100"/>
        <v/>
      </c>
      <c r="BC748" s="26" t="str">
        <f t="shared" si="101"/>
        <v/>
      </c>
      <c r="BD748" s="26" t="str">
        <f t="shared" si="102"/>
        <v/>
      </c>
    </row>
    <row r="749" spans="54:56">
      <c r="BB749" s="26" t="str">
        <f t="shared" si="100"/>
        <v/>
      </c>
      <c r="BC749" s="26" t="str">
        <f t="shared" si="101"/>
        <v/>
      </c>
      <c r="BD749" s="26" t="str">
        <f t="shared" si="102"/>
        <v/>
      </c>
    </row>
    <row r="750" spans="54:56">
      <c r="BB750" s="26" t="str">
        <f t="shared" si="100"/>
        <v/>
      </c>
      <c r="BC750" s="26" t="str">
        <f t="shared" si="101"/>
        <v/>
      </c>
      <c r="BD750" s="26" t="str">
        <f t="shared" si="102"/>
        <v/>
      </c>
    </row>
    <row r="751" spans="54:56">
      <c r="BB751" s="26" t="str">
        <f t="shared" si="100"/>
        <v/>
      </c>
      <c r="BC751" s="26" t="str">
        <f t="shared" si="101"/>
        <v/>
      </c>
      <c r="BD751" s="26" t="str">
        <f t="shared" si="102"/>
        <v/>
      </c>
    </row>
    <row r="752" spans="54:56">
      <c r="BB752" s="26" t="str">
        <f t="shared" si="100"/>
        <v/>
      </c>
      <c r="BC752" s="26" t="str">
        <f t="shared" si="101"/>
        <v/>
      </c>
      <c r="BD752" s="26" t="str">
        <f t="shared" si="102"/>
        <v/>
      </c>
    </row>
    <row r="753" spans="54:56">
      <c r="BB753" s="26" t="str">
        <f t="shared" si="100"/>
        <v/>
      </c>
      <c r="BC753" s="26" t="str">
        <f t="shared" si="101"/>
        <v/>
      </c>
      <c r="BD753" s="26" t="str">
        <f t="shared" si="102"/>
        <v/>
      </c>
    </row>
    <row r="754" spans="54:56">
      <c r="BB754" s="26" t="str">
        <f t="shared" si="100"/>
        <v/>
      </c>
      <c r="BC754" s="26" t="str">
        <f t="shared" si="101"/>
        <v/>
      </c>
      <c r="BD754" s="26" t="str">
        <f t="shared" si="102"/>
        <v/>
      </c>
    </row>
    <row r="755" spans="54:56">
      <c r="BB755" s="26" t="str">
        <f t="shared" si="100"/>
        <v/>
      </c>
      <c r="BC755" s="26" t="str">
        <f t="shared" si="101"/>
        <v/>
      </c>
      <c r="BD755" s="26" t="str">
        <f t="shared" si="102"/>
        <v/>
      </c>
    </row>
    <row r="756" spans="54:56">
      <c r="BB756" s="26" t="str">
        <f t="shared" si="100"/>
        <v/>
      </c>
      <c r="BC756" s="26" t="str">
        <f t="shared" si="101"/>
        <v/>
      </c>
      <c r="BD756" s="26" t="str">
        <f t="shared" si="102"/>
        <v/>
      </c>
    </row>
    <row r="757" spans="54:56">
      <c r="BB757" s="26" t="str">
        <f t="shared" si="100"/>
        <v/>
      </c>
      <c r="BC757" s="26" t="str">
        <f t="shared" si="101"/>
        <v/>
      </c>
      <c r="BD757" s="26" t="str">
        <f t="shared" si="102"/>
        <v/>
      </c>
    </row>
    <row r="758" spans="54:56">
      <c r="BB758" s="26" t="str">
        <f t="shared" si="100"/>
        <v/>
      </c>
      <c r="BC758" s="26" t="str">
        <f t="shared" si="101"/>
        <v/>
      </c>
      <c r="BD758" s="26" t="str">
        <f t="shared" si="102"/>
        <v/>
      </c>
    </row>
    <row r="759" spans="54:56">
      <c r="BB759" s="26" t="str">
        <f t="shared" si="100"/>
        <v/>
      </c>
      <c r="BC759" s="26" t="str">
        <f t="shared" si="101"/>
        <v/>
      </c>
      <c r="BD759" s="26" t="str">
        <f t="shared" si="102"/>
        <v/>
      </c>
    </row>
    <row r="760" spans="54:56">
      <c r="BB760" s="26" t="str">
        <f t="shared" si="100"/>
        <v/>
      </c>
      <c r="BC760" s="26" t="str">
        <f t="shared" si="101"/>
        <v/>
      </c>
      <c r="BD760" s="26" t="str">
        <f t="shared" si="102"/>
        <v/>
      </c>
    </row>
    <row r="761" spans="54:56">
      <c r="BB761" s="26" t="str">
        <f t="shared" si="100"/>
        <v/>
      </c>
      <c r="BC761" s="26" t="str">
        <f t="shared" si="101"/>
        <v/>
      </c>
      <c r="BD761" s="26" t="str">
        <f t="shared" si="102"/>
        <v/>
      </c>
    </row>
    <row r="762" spans="54:56">
      <c r="BB762" s="26" t="str">
        <f t="shared" si="100"/>
        <v/>
      </c>
      <c r="BC762" s="26" t="str">
        <f t="shared" si="101"/>
        <v/>
      </c>
      <c r="BD762" s="26" t="str">
        <f t="shared" si="102"/>
        <v/>
      </c>
    </row>
    <row r="763" spans="54:56">
      <c r="BB763" s="26" t="str">
        <f t="shared" si="100"/>
        <v/>
      </c>
      <c r="BC763" s="26" t="str">
        <f t="shared" si="101"/>
        <v/>
      </c>
      <c r="BD763" s="26" t="str">
        <f t="shared" si="102"/>
        <v/>
      </c>
    </row>
    <row r="764" spans="54:56">
      <c r="BB764" s="26" t="str">
        <f t="shared" si="100"/>
        <v/>
      </c>
      <c r="BC764" s="26" t="str">
        <f t="shared" si="101"/>
        <v/>
      </c>
      <c r="BD764" s="26" t="str">
        <f t="shared" si="102"/>
        <v/>
      </c>
    </row>
    <row r="765" spans="54:56">
      <c r="BB765" s="26" t="str">
        <f t="shared" si="100"/>
        <v/>
      </c>
      <c r="BC765" s="26" t="str">
        <f t="shared" si="101"/>
        <v/>
      </c>
      <c r="BD765" s="26" t="str">
        <f t="shared" si="102"/>
        <v/>
      </c>
    </row>
    <row r="766" spans="54:56">
      <c r="BB766" s="26" t="str">
        <f t="shared" si="100"/>
        <v/>
      </c>
      <c r="BC766" s="26" t="str">
        <f t="shared" si="101"/>
        <v/>
      </c>
      <c r="BD766" s="26" t="str">
        <f t="shared" si="102"/>
        <v/>
      </c>
    </row>
    <row r="767" spans="54:56">
      <c r="BB767" s="26" t="str">
        <f t="shared" si="100"/>
        <v/>
      </c>
      <c r="BC767" s="26" t="str">
        <f t="shared" si="101"/>
        <v/>
      </c>
      <c r="BD767" s="26" t="str">
        <f t="shared" si="102"/>
        <v/>
      </c>
    </row>
    <row r="768" spans="54:56">
      <c r="BB768" s="26" t="str">
        <f t="shared" si="100"/>
        <v/>
      </c>
      <c r="BC768" s="26" t="str">
        <f t="shared" si="101"/>
        <v/>
      </c>
      <c r="BD768" s="26" t="str">
        <f t="shared" si="102"/>
        <v/>
      </c>
    </row>
    <row r="769" spans="54:56">
      <c r="BB769" s="26" t="str">
        <f t="shared" si="100"/>
        <v/>
      </c>
      <c r="BC769" s="26" t="str">
        <f t="shared" si="101"/>
        <v/>
      </c>
      <c r="BD769" s="26" t="str">
        <f t="shared" si="102"/>
        <v/>
      </c>
    </row>
    <row r="770" spans="54:56">
      <c r="BB770" s="26" t="str">
        <f t="shared" si="100"/>
        <v/>
      </c>
      <c r="BC770" s="26" t="str">
        <f t="shared" si="101"/>
        <v/>
      </c>
      <c r="BD770" s="26" t="str">
        <f t="shared" si="102"/>
        <v/>
      </c>
    </row>
    <row r="771" spans="54:56">
      <c r="BB771" s="26" t="str">
        <f t="shared" si="100"/>
        <v/>
      </c>
      <c r="BC771" s="26" t="str">
        <f t="shared" si="101"/>
        <v/>
      </c>
      <c r="BD771" s="26" t="str">
        <f t="shared" si="102"/>
        <v/>
      </c>
    </row>
    <row r="772" spans="54:56">
      <c r="BB772" s="26" t="str">
        <f t="shared" si="100"/>
        <v/>
      </c>
      <c r="BC772" s="26" t="str">
        <f t="shared" si="101"/>
        <v/>
      </c>
      <c r="BD772" s="26" t="str">
        <f t="shared" si="102"/>
        <v/>
      </c>
    </row>
    <row r="773" spans="54:56">
      <c r="BB773" s="26" t="str">
        <f t="shared" si="100"/>
        <v/>
      </c>
      <c r="BC773" s="26" t="str">
        <f t="shared" si="101"/>
        <v/>
      </c>
      <c r="BD773" s="26" t="str">
        <f t="shared" si="102"/>
        <v/>
      </c>
    </row>
    <row r="774" spans="54:56">
      <c r="BB774" s="26" t="str">
        <f t="shared" si="100"/>
        <v/>
      </c>
      <c r="BC774" s="26" t="str">
        <f t="shared" si="101"/>
        <v/>
      </c>
      <c r="BD774" s="26" t="str">
        <f t="shared" si="102"/>
        <v/>
      </c>
    </row>
    <row r="775" spans="54:56">
      <c r="BB775" s="26" t="str">
        <f t="shared" si="100"/>
        <v/>
      </c>
      <c r="BC775" s="26" t="str">
        <f t="shared" si="101"/>
        <v/>
      </c>
      <c r="BD775" s="26" t="str">
        <f t="shared" si="102"/>
        <v/>
      </c>
    </row>
    <row r="776" spans="54:56">
      <c r="BB776" s="26" t="str">
        <f t="shared" si="100"/>
        <v/>
      </c>
      <c r="BC776" s="26" t="str">
        <f t="shared" si="101"/>
        <v/>
      </c>
      <c r="BD776" s="26" t="str">
        <f t="shared" si="102"/>
        <v/>
      </c>
    </row>
    <row r="777" spans="54:56">
      <c r="BB777" s="26" t="str">
        <f t="shared" si="100"/>
        <v/>
      </c>
      <c r="BC777" s="26" t="str">
        <f t="shared" si="101"/>
        <v/>
      </c>
      <c r="BD777" s="26" t="str">
        <f t="shared" si="102"/>
        <v/>
      </c>
    </row>
    <row r="778" spans="54:56">
      <c r="BB778" s="26" t="str">
        <f t="shared" si="100"/>
        <v/>
      </c>
      <c r="BC778" s="26" t="str">
        <f t="shared" si="101"/>
        <v/>
      </c>
      <c r="BD778" s="26" t="str">
        <f t="shared" si="102"/>
        <v/>
      </c>
    </row>
    <row r="779" spans="54:56">
      <c r="BB779" s="26" t="str">
        <f t="shared" si="100"/>
        <v/>
      </c>
      <c r="BC779" s="26" t="str">
        <f t="shared" si="101"/>
        <v/>
      </c>
      <c r="BD779" s="26" t="str">
        <f t="shared" si="102"/>
        <v/>
      </c>
    </row>
    <row r="780" spans="54:56">
      <c r="BB780" s="26" t="str">
        <f t="shared" si="100"/>
        <v/>
      </c>
      <c r="BC780" s="26" t="str">
        <f t="shared" si="101"/>
        <v/>
      </c>
      <c r="BD780" s="26" t="str">
        <f t="shared" si="102"/>
        <v/>
      </c>
    </row>
    <row r="781" spans="54:56">
      <c r="BB781" s="26" t="str">
        <f t="shared" ref="BB781:BB844" si="103">+IF(AY781="","",AY781)</f>
        <v/>
      </c>
      <c r="BC781" s="26" t="str">
        <f t="shared" ref="BC781:BC844" si="104">+IF(AX781="","",AX781)</f>
        <v/>
      </c>
      <c r="BD781" s="26" t="str">
        <f t="shared" ref="BD781:BD844" si="105">+IF(AW781="","",AW781)</f>
        <v/>
      </c>
    </row>
    <row r="782" spans="54:56">
      <c r="BB782" s="26" t="str">
        <f t="shared" si="103"/>
        <v/>
      </c>
      <c r="BC782" s="26" t="str">
        <f t="shared" si="104"/>
        <v/>
      </c>
      <c r="BD782" s="26" t="str">
        <f t="shared" si="105"/>
        <v/>
      </c>
    </row>
    <row r="783" spans="54:56">
      <c r="BB783" s="26" t="str">
        <f t="shared" si="103"/>
        <v/>
      </c>
      <c r="BC783" s="26" t="str">
        <f t="shared" si="104"/>
        <v/>
      </c>
      <c r="BD783" s="26" t="str">
        <f t="shared" si="105"/>
        <v/>
      </c>
    </row>
    <row r="784" spans="54:56">
      <c r="BB784" s="26" t="str">
        <f t="shared" si="103"/>
        <v/>
      </c>
      <c r="BC784" s="26" t="str">
        <f t="shared" si="104"/>
        <v/>
      </c>
      <c r="BD784" s="26" t="str">
        <f t="shared" si="105"/>
        <v/>
      </c>
    </row>
    <row r="785" spans="54:56">
      <c r="BB785" s="26" t="str">
        <f t="shared" si="103"/>
        <v/>
      </c>
      <c r="BC785" s="26" t="str">
        <f t="shared" si="104"/>
        <v/>
      </c>
      <c r="BD785" s="26" t="str">
        <f t="shared" si="105"/>
        <v/>
      </c>
    </row>
    <row r="786" spans="54:56">
      <c r="BB786" s="26" t="str">
        <f t="shared" si="103"/>
        <v/>
      </c>
      <c r="BC786" s="26" t="str">
        <f t="shared" si="104"/>
        <v/>
      </c>
      <c r="BD786" s="26" t="str">
        <f t="shared" si="105"/>
        <v/>
      </c>
    </row>
    <row r="787" spans="54:56">
      <c r="BB787" s="26" t="str">
        <f t="shared" si="103"/>
        <v/>
      </c>
      <c r="BC787" s="26" t="str">
        <f t="shared" si="104"/>
        <v/>
      </c>
      <c r="BD787" s="26" t="str">
        <f t="shared" si="105"/>
        <v/>
      </c>
    </row>
    <row r="788" spans="54:56">
      <c r="BB788" s="26" t="str">
        <f t="shared" si="103"/>
        <v/>
      </c>
      <c r="BC788" s="26" t="str">
        <f t="shared" si="104"/>
        <v/>
      </c>
      <c r="BD788" s="26" t="str">
        <f t="shared" si="105"/>
        <v/>
      </c>
    </row>
    <row r="789" spans="54:56">
      <c r="BB789" s="26" t="str">
        <f t="shared" si="103"/>
        <v/>
      </c>
      <c r="BC789" s="26" t="str">
        <f t="shared" si="104"/>
        <v/>
      </c>
      <c r="BD789" s="26" t="str">
        <f t="shared" si="105"/>
        <v/>
      </c>
    </row>
    <row r="790" spans="54:56">
      <c r="BB790" s="26" t="str">
        <f t="shared" si="103"/>
        <v/>
      </c>
      <c r="BC790" s="26" t="str">
        <f t="shared" si="104"/>
        <v/>
      </c>
      <c r="BD790" s="26" t="str">
        <f t="shared" si="105"/>
        <v/>
      </c>
    </row>
    <row r="791" spans="54:56">
      <c r="BB791" s="26" t="str">
        <f t="shared" si="103"/>
        <v/>
      </c>
      <c r="BC791" s="26" t="str">
        <f t="shared" si="104"/>
        <v/>
      </c>
      <c r="BD791" s="26" t="str">
        <f t="shared" si="105"/>
        <v/>
      </c>
    </row>
    <row r="792" spans="54:56">
      <c r="BB792" s="26" t="str">
        <f t="shared" si="103"/>
        <v/>
      </c>
      <c r="BC792" s="26" t="str">
        <f t="shared" si="104"/>
        <v/>
      </c>
      <c r="BD792" s="26" t="str">
        <f t="shared" si="105"/>
        <v/>
      </c>
    </row>
    <row r="793" spans="54:56">
      <c r="BB793" s="26" t="str">
        <f t="shared" si="103"/>
        <v/>
      </c>
      <c r="BC793" s="26" t="str">
        <f t="shared" si="104"/>
        <v/>
      </c>
      <c r="BD793" s="26" t="str">
        <f t="shared" si="105"/>
        <v/>
      </c>
    </row>
    <row r="794" spans="54:56">
      <c r="BB794" s="26" t="str">
        <f t="shared" si="103"/>
        <v/>
      </c>
      <c r="BC794" s="26" t="str">
        <f t="shared" si="104"/>
        <v/>
      </c>
      <c r="BD794" s="26" t="str">
        <f t="shared" si="105"/>
        <v/>
      </c>
    </row>
    <row r="795" spans="54:56">
      <c r="BB795" s="26" t="str">
        <f t="shared" si="103"/>
        <v/>
      </c>
      <c r="BC795" s="26" t="str">
        <f t="shared" si="104"/>
        <v/>
      </c>
      <c r="BD795" s="26" t="str">
        <f t="shared" si="105"/>
        <v/>
      </c>
    </row>
    <row r="796" spans="54:56">
      <c r="BB796" s="26" t="str">
        <f t="shared" si="103"/>
        <v/>
      </c>
      <c r="BC796" s="26" t="str">
        <f t="shared" si="104"/>
        <v/>
      </c>
      <c r="BD796" s="26" t="str">
        <f t="shared" si="105"/>
        <v/>
      </c>
    </row>
    <row r="797" spans="54:56">
      <c r="BB797" s="26" t="str">
        <f t="shared" si="103"/>
        <v/>
      </c>
      <c r="BC797" s="26" t="str">
        <f t="shared" si="104"/>
        <v/>
      </c>
      <c r="BD797" s="26" t="str">
        <f t="shared" si="105"/>
        <v/>
      </c>
    </row>
    <row r="798" spans="54:56">
      <c r="BB798" s="26" t="str">
        <f t="shared" si="103"/>
        <v/>
      </c>
      <c r="BC798" s="26" t="str">
        <f t="shared" si="104"/>
        <v/>
      </c>
      <c r="BD798" s="26" t="str">
        <f t="shared" si="105"/>
        <v/>
      </c>
    </row>
    <row r="799" spans="54:56">
      <c r="BB799" s="26" t="str">
        <f t="shared" si="103"/>
        <v/>
      </c>
      <c r="BC799" s="26" t="str">
        <f t="shared" si="104"/>
        <v/>
      </c>
      <c r="BD799" s="26" t="str">
        <f t="shared" si="105"/>
        <v/>
      </c>
    </row>
    <row r="800" spans="54:56">
      <c r="BB800" s="26" t="str">
        <f t="shared" si="103"/>
        <v/>
      </c>
      <c r="BC800" s="26" t="str">
        <f t="shared" si="104"/>
        <v/>
      </c>
      <c r="BD800" s="26" t="str">
        <f t="shared" si="105"/>
        <v/>
      </c>
    </row>
    <row r="801" spans="54:56">
      <c r="BB801" s="26" t="str">
        <f t="shared" si="103"/>
        <v/>
      </c>
      <c r="BC801" s="26" t="str">
        <f t="shared" si="104"/>
        <v/>
      </c>
      <c r="BD801" s="26" t="str">
        <f t="shared" si="105"/>
        <v/>
      </c>
    </row>
    <row r="802" spans="54:56">
      <c r="BB802" s="26" t="str">
        <f t="shared" si="103"/>
        <v/>
      </c>
      <c r="BC802" s="26" t="str">
        <f t="shared" si="104"/>
        <v/>
      </c>
      <c r="BD802" s="26" t="str">
        <f t="shared" si="105"/>
        <v/>
      </c>
    </row>
    <row r="803" spans="54:56">
      <c r="BB803" s="26" t="str">
        <f t="shared" si="103"/>
        <v/>
      </c>
      <c r="BC803" s="26" t="str">
        <f t="shared" si="104"/>
        <v/>
      </c>
      <c r="BD803" s="26" t="str">
        <f t="shared" si="105"/>
        <v/>
      </c>
    </row>
    <row r="804" spans="54:56">
      <c r="BB804" s="26" t="str">
        <f t="shared" si="103"/>
        <v/>
      </c>
      <c r="BC804" s="26" t="str">
        <f t="shared" si="104"/>
        <v/>
      </c>
      <c r="BD804" s="26" t="str">
        <f t="shared" si="105"/>
        <v/>
      </c>
    </row>
    <row r="805" spans="54:56">
      <c r="BB805" s="26" t="str">
        <f t="shared" si="103"/>
        <v/>
      </c>
      <c r="BC805" s="26" t="str">
        <f t="shared" si="104"/>
        <v/>
      </c>
      <c r="BD805" s="26" t="str">
        <f t="shared" si="105"/>
        <v/>
      </c>
    </row>
    <row r="806" spans="54:56">
      <c r="BB806" s="26" t="str">
        <f t="shared" si="103"/>
        <v/>
      </c>
      <c r="BC806" s="26" t="str">
        <f t="shared" si="104"/>
        <v/>
      </c>
      <c r="BD806" s="26" t="str">
        <f t="shared" si="105"/>
        <v/>
      </c>
    </row>
    <row r="807" spans="54:56">
      <c r="BB807" s="26" t="str">
        <f t="shared" si="103"/>
        <v/>
      </c>
      <c r="BC807" s="26" t="str">
        <f t="shared" si="104"/>
        <v/>
      </c>
      <c r="BD807" s="26" t="str">
        <f t="shared" si="105"/>
        <v/>
      </c>
    </row>
    <row r="808" spans="54:56">
      <c r="BB808" s="26" t="str">
        <f t="shared" si="103"/>
        <v/>
      </c>
      <c r="BC808" s="26" t="str">
        <f t="shared" si="104"/>
        <v/>
      </c>
      <c r="BD808" s="26" t="str">
        <f t="shared" si="105"/>
        <v/>
      </c>
    </row>
    <row r="809" spans="54:56">
      <c r="BB809" s="26" t="str">
        <f t="shared" si="103"/>
        <v/>
      </c>
      <c r="BC809" s="26" t="str">
        <f t="shared" si="104"/>
        <v/>
      </c>
      <c r="BD809" s="26" t="str">
        <f t="shared" si="105"/>
        <v/>
      </c>
    </row>
    <row r="810" spans="54:56">
      <c r="BB810" s="26" t="str">
        <f t="shared" si="103"/>
        <v/>
      </c>
      <c r="BC810" s="26" t="str">
        <f t="shared" si="104"/>
        <v/>
      </c>
      <c r="BD810" s="26" t="str">
        <f t="shared" si="105"/>
        <v/>
      </c>
    </row>
    <row r="811" spans="54:56">
      <c r="BB811" s="26" t="str">
        <f t="shared" si="103"/>
        <v/>
      </c>
      <c r="BC811" s="26" t="str">
        <f t="shared" si="104"/>
        <v/>
      </c>
      <c r="BD811" s="26" t="str">
        <f t="shared" si="105"/>
        <v/>
      </c>
    </row>
    <row r="812" spans="54:56">
      <c r="BB812" s="26" t="str">
        <f t="shared" si="103"/>
        <v/>
      </c>
      <c r="BC812" s="26" t="str">
        <f t="shared" si="104"/>
        <v/>
      </c>
      <c r="BD812" s="26" t="str">
        <f t="shared" si="105"/>
        <v/>
      </c>
    </row>
    <row r="813" spans="54:56">
      <c r="BB813" s="26" t="str">
        <f t="shared" si="103"/>
        <v/>
      </c>
      <c r="BC813" s="26" t="str">
        <f t="shared" si="104"/>
        <v/>
      </c>
      <c r="BD813" s="26" t="str">
        <f t="shared" si="105"/>
        <v/>
      </c>
    </row>
    <row r="814" spans="54:56">
      <c r="BB814" s="26" t="str">
        <f t="shared" si="103"/>
        <v/>
      </c>
      <c r="BC814" s="26" t="str">
        <f t="shared" si="104"/>
        <v/>
      </c>
      <c r="BD814" s="26" t="str">
        <f t="shared" si="105"/>
        <v/>
      </c>
    </row>
    <row r="815" spans="54:56">
      <c r="BB815" s="26" t="str">
        <f t="shared" si="103"/>
        <v/>
      </c>
      <c r="BC815" s="26" t="str">
        <f t="shared" si="104"/>
        <v/>
      </c>
      <c r="BD815" s="26" t="str">
        <f t="shared" si="105"/>
        <v/>
      </c>
    </row>
    <row r="816" spans="54:56">
      <c r="BB816" s="26" t="str">
        <f t="shared" si="103"/>
        <v/>
      </c>
      <c r="BC816" s="26" t="str">
        <f t="shared" si="104"/>
        <v/>
      </c>
      <c r="BD816" s="26" t="str">
        <f t="shared" si="105"/>
        <v/>
      </c>
    </row>
    <row r="817" spans="54:56">
      <c r="BB817" s="26" t="str">
        <f t="shared" si="103"/>
        <v/>
      </c>
      <c r="BC817" s="26" t="str">
        <f t="shared" si="104"/>
        <v/>
      </c>
      <c r="BD817" s="26" t="str">
        <f t="shared" si="105"/>
        <v/>
      </c>
    </row>
    <row r="818" spans="54:56">
      <c r="BB818" s="26" t="str">
        <f t="shared" si="103"/>
        <v/>
      </c>
      <c r="BC818" s="26" t="str">
        <f t="shared" si="104"/>
        <v/>
      </c>
      <c r="BD818" s="26" t="str">
        <f t="shared" si="105"/>
        <v/>
      </c>
    </row>
    <row r="819" spans="54:56">
      <c r="BB819" s="26" t="str">
        <f t="shared" si="103"/>
        <v/>
      </c>
      <c r="BC819" s="26" t="str">
        <f t="shared" si="104"/>
        <v/>
      </c>
      <c r="BD819" s="26" t="str">
        <f t="shared" si="105"/>
        <v/>
      </c>
    </row>
    <row r="820" spans="54:56">
      <c r="BB820" s="26" t="str">
        <f t="shared" si="103"/>
        <v/>
      </c>
      <c r="BC820" s="26" t="str">
        <f t="shared" si="104"/>
        <v/>
      </c>
      <c r="BD820" s="26" t="str">
        <f t="shared" si="105"/>
        <v/>
      </c>
    </row>
    <row r="821" spans="54:56">
      <c r="BB821" s="26" t="str">
        <f t="shared" si="103"/>
        <v/>
      </c>
      <c r="BC821" s="26" t="str">
        <f t="shared" si="104"/>
        <v/>
      </c>
      <c r="BD821" s="26" t="str">
        <f t="shared" si="105"/>
        <v/>
      </c>
    </row>
    <row r="822" spans="54:56">
      <c r="BB822" s="26" t="str">
        <f t="shared" si="103"/>
        <v/>
      </c>
      <c r="BC822" s="26" t="str">
        <f t="shared" si="104"/>
        <v/>
      </c>
      <c r="BD822" s="26" t="str">
        <f t="shared" si="105"/>
        <v/>
      </c>
    </row>
    <row r="823" spans="54:56">
      <c r="BB823" s="26" t="str">
        <f t="shared" si="103"/>
        <v/>
      </c>
      <c r="BC823" s="26" t="str">
        <f t="shared" si="104"/>
        <v/>
      </c>
      <c r="BD823" s="26" t="str">
        <f t="shared" si="105"/>
        <v/>
      </c>
    </row>
    <row r="824" spans="54:56">
      <c r="BB824" s="26" t="str">
        <f t="shared" si="103"/>
        <v/>
      </c>
      <c r="BC824" s="26" t="str">
        <f t="shared" si="104"/>
        <v/>
      </c>
      <c r="BD824" s="26" t="str">
        <f t="shared" si="105"/>
        <v/>
      </c>
    </row>
    <row r="825" spans="54:56">
      <c r="BB825" s="26" t="str">
        <f t="shared" si="103"/>
        <v/>
      </c>
      <c r="BC825" s="26" t="str">
        <f t="shared" si="104"/>
        <v/>
      </c>
      <c r="BD825" s="26" t="str">
        <f t="shared" si="105"/>
        <v/>
      </c>
    </row>
    <row r="826" spans="54:56">
      <c r="BB826" s="26" t="str">
        <f t="shared" si="103"/>
        <v/>
      </c>
      <c r="BC826" s="26" t="str">
        <f t="shared" si="104"/>
        <v/>
      </c>
      <c r="BD826" s="26" t="str">
        <f t="shared" si="105"/>
        <v/>
      </c>
    </row>
    <row r="827" spans="54:56">
      <c r="BB827" s="26" t="str">
        <f t="shared" si="103"/>
        <v/>
      </c>
      <c r="BC827" s="26" t="str">
        <f t="shared" si="104"/>
        <v/>
      </c>
      <c r="BD827" s="26" t="str">
        <f t="shared" si="105"/>
        <v/>
      </c>
    </row>
    <row r="828" spans="54:56">
      <c r="BB828" s="26" t="str">
        <f t="shared" si="103"/>
        <v/>
      </c>
      <c r="BC828" s="26" t="str">
        <f t="shared" si="104"/>
        <v/>
      </c>
      <c r="BD828" s="26" t="str">
        <f t="shared" si="105"/>
        <v/>
      </c>
    </row>
    <row r="829" spans="54:56">
      <c r="BB829" s="26" t="str">
        <f t="shared" si="103"/>
        <v/>
      </c>
      <c r="BC829" s="26" t="str">
        <f t="shared" si="104"/>
        <v/>
      </c>
      <c r="BD829" s="26" t="str">
        <f t="shared" si="105"/>
        <v/>
      </c>
    </row>
    <row r="830" spans="54:56">
      <c r="BB830" s="26" t="str">
        <f t="shared" si="103"/>
        <v/>
      </c>
      <c r="BC830" s="26" t="str">
        <f t="shared" si="104"/>
        <v/>
      </c>
      <c r="BD830" s="26" t="str">
        <f t="shared" si="105"/>
        <v/>
      </c>
    </row>
    <row r="831" spans="54:56">
      <c r="BB831" s="26" t="str">
        <f t="shared" si="103"/>
        <v/>
      </c>
      <c r="BC831" s="26" t="str">
        <f t="shared" si="104"/>
        <v/>
      </c>
      <c r="BD831" s="26" t="str">
        <f t="shared" si="105"/>
        <v/>
      </c>
    </row>
    <row r="832" spans="54:56">
      <c r="BB832" s="26" t="str">
        <f t="shared" si="103"/>
        <v/>
      </c>
      <c r="BC832" s="26" t="str">
        <f t="shared" si="104"/>
        <v/>
      </c>
      <c r="BD832" s="26" t="str">
        <f t="shared" si="105"/>
        <v/>
      </c>
    </row>
    <row r="833" spans="54:56">
      <c r="BB833" s="26" t="str">
        <f t="shared" si="103"/>
        <v/>
      </c>
      <c r="BC833" s="26" t="str">
        <f t="shared" si="104"/>
        <v/>
      </c>
      <c r="BD833" s="26" t="str">
        <f t="shared" si="105"/>
        <v/>
      </c>
    </row>
    <row r="834" spans="54:56">
      <c r="BB834" s="26" t="str">
        <f t="shared" si="103"/>
        <v/>
      </c>
      <c r="BC834" s="26" t="str">
        <f t="shared" si="104"/>
        <v/>
      </c>
      <c r="BD834" s="26" t="str">
        <f t="shared" si="105"/>
        <v/>
      </c>
    </row>
    <row r="835" spans="54:56">
      <c r="BB835" s="26" t="str">
        <f t="shared" si="103"/>
        <v/>
      </c>
      <c r="BC835" s="26" t="str">
        <f t="shared" si="104"/>
        <v/>
      </c>
      <c r="BD835" s="26" t="str">
        <f t="shared" si="105"/>
        <v/>
      </c>
    </row>
    <row r="836" spans="54:56">
      <c r="BB836" s="26" t="str">
        <f t="shared" si="103"/>
        <v/>
      </c>
      <c r="BC836" s="26" t="str">
        <f t="shared" si="104"/>
        <v/>
      </c>
      <c r="BD836" s="26" t="str">
        <f t="shared" si="105"/>
        <v/>
      </c>
    </row>
    <row r="837" spans="54:56">
      <c r="BB837" s="26" t="str">
        <f t="shared" si="103"/>
        <v/>
      </c>
      <c r="BC837" s="26" t="str">
        <f t="shared" si="104"/>
        <v/>
      </c>
      <c r="BD837" s="26" t="str">
        <f t="shared" si="105"/>
        <v/>
      </c>
    </row>
    <row r="838" spans="54:56">
      <c r="BB838" s="26" t="str">
        <f t="shared" si="103"/>
        <v/>
      </c>
      <c r="BC838" s="26" t="str">
        <f t="shared" si="104"/>
        <v/>
      </c>
      <c r="BD838" s="26" t="str">
        <f t="shared" si="105"/>
        <v/>
      </c>
    </row>
    <row r="839" spans="54:56">
      <c r="BB839" s="26" t="str">
        <f t="shared" si="103"/>
        <v/>
      </c>
      <c r="BC839" s="26" t="str">
        <f t="shared" si="104"/>
        <v/>
      </c>
      <c r="BD839" s="26" t="str">
        <f t="shared" si="105"/>
        <v/>
      </c>
    </row>
    <row r="840" spans="54:56">
      <c r="BB840" s="26" t="str">
        <f t="shared" si="103"/>
        <v/>
      </c>
      <c r="BC840" s="26" t="str">
        <f t="shared" si="104"/>
        <v/>
      </c>
      <c r="BD840" s="26" t="str">
        <f t="shared" si="105"/>
        <v/>
      </c>
    </row>
    <row r="841" spans="54:56">
      <c r="BB841" s="26" t="str">
        <f t="shared" si="103"/>
        <v/>
      </c>
      <c r="BC841" s="26" t="str">
        <f t="shared" si="104"/>
        <v/>
      </c>
      <c r="BD841" s="26" t="str">
        <f t="shared" si="105"/>
        <v/>
      </c>
    </row>
    <row r="842" spans="54:56">
      <c r="BB842" s="26" t="str">
        <f t="shared" si="103"/>
        <v/>
      </c>
      <c r="BC842" s="26" t="str">
        <f t="shared" si="104"/>
        <v/>
      </c>
      <c r="BD842" s="26" t="str">
        <f t="shared" si="105"/>
        <v/>
      </c>
    </row>
    <row r="843" spans="54:56">
      <c r="BB843" s="26" t="str">
        <f t="shared" si="103"/>
        <v/>
      </c>
      <c r="BC843" s="26" t="str">
        <f t="shared" si="104"/>
        <v/>
      </c>
      <c r="BD843" s="26" t="str">
        <f t="shared" si="105"/>
        <v/>
      </c>
    </row>
    <row r="844" spans="54:56">
      <c r="BB844" s="26" t="str">
        <f t="shared" si="103"/>
        <v/>
      </c>
      <c r="BC844" s="26" t="str">
        <f t="shared" si="104"/>
        <v/>
      </c>
      <c r="BD844" s="26" t="str">
        <f t="shared" si="105"/>
        <v/>
      </c>
    </row>
    <row r="845" spans="54:56">
      <c r="BB845" s="26" t="str">
        <f t="shared" ref="BB845:BB908" si="106">+IF(AY845="","",AY845)</f>
        <v/>
      </c>
      <c r="BC845" s="26" t="str">
        <f t="shared" ref="BC845:BC908" si="107">+IF(AX845="","",AX845)</f>
        <v/>
      </c>
      <c r="BD845" s="26" t="str">
        <f t="shared" ref="BD845:BD908" si="108">+IF(AW845="","",AW845)</f>
        <v/>
      </c>
    </row>
    <row r="846" spans="54:56">
      <c r="BB846" s="26" t="str">
        <f t="shared" si="106"/>
        <v/>
      </c>
      <c r="BC846" s="26" t="str">
        <f t="shared" si="107"/>
        <v/>
      </c>
      <c r="BD846" s="26" t="str">
        <f t="shared" si="108"/>
        <v/>
      </c>
    </row>
    <row r="847" spans="54:56">
      <c r="BB847" s="26" t="str">
        <f t="shared" si="106"/>
        <v/>
      </c>
      <c r="BC847" s="26" t="str">
        <f t="shared" si="107"/>
        <v/>
      </c>
      <c r="BD847" s="26" t="str">
        <f t="shared" si="108"/>
        <v/>
      </c>
    </row>
    <row r="848" spans="54:56">
      <c r="BB848" s="26" t="str">
        <f t="shared" si="106"/>
        <v/>
      </c>
      <c r="BC848" s="26" t="str">
        <f t="shared" si="107"/>
        <v/>
      </c>
      <c r="BD848" s="26" t="str">
        <f t="shared" si="108"/>
        <v/>
      </c>
    </row>
    <row r="849" spans="54:56">
      <c r="BB849" s="26" t="str">
        <f t="shared" si="106"/>
        <v/>
      </c>
      <c r="BC849" s="26" t="str">
        <f t="shared" si="107"/>
        <v/>
      </c>
      <c r="BD849" s="26" t="str">
        <f t="shared" si="108"/>
        <v/>
      </c>
    </row>
    <row r="850" spans="54:56">
      <c r="BB850" s="26" t="str">
        <f t="shared" si="106"/>
        <v/>
      </c>
      <c r="BC850" s="26" t="str">
        <f t="shared" si="107"/>
        <v/>
      </c>
      <c r="BD850" s="26" t="str">
        <f t="shared" si="108"/>
        <v/>
      </c>
    </row>
    <row r="851" spans="54:56">
      <c r="BB851" s="26" t="str">
        <f t="shared" si="106"/>
        <v/>
      </c>
      <c r="BC851" s="26" t="str">
        <f t="shared" si="107"/>
        <v/>
      </c>
      <c r="BD851" s="26" t="str">
        <f t="shared" si="108"/>
        <v/>
      </c>
    </row>
    <row r="852" spans="54:56">
      <c r="BB852" s="26" t="str">
        <f t="shared" si="106"/>
        <v/>
      </c>
      <c r="BC852" s="26" t="str">
        <f t="shared" si="107"/>
        <v/>
      </c>
      <c r="BD852" s="26" t="str">
        <f t="shared" si="108"/>
        <v/>
      </c>
    </row>
    <row r="853" spans="54:56">
      <c r="BB853" s="26" t="str">
        <f t="shared" si="106"/>
        <v/>
      </c>
      <c r="BC853" s="26" t="str">
        <f t="shared" si="107"/>
        <v/>
      </c>
      <c r="BD853" s="26" t="str">
        <f t="shared" si="108"/>
        <v/>
      </c>
    </row>
    <row r="854" spans="54:56">
      <c r="BB854" s="26" t="str">
        <f t="shared" si="106"/>
        <v/>
      </c>
      <c r="BC854" s="26" t="str">
        <f t="shared" si="107"/>
        <v/>
      </c>
      <c r="BD854" s="26" t="str">
        <f t="shared" si="108"/>
        <v/>
      </c>
    </row>
    <row r="855" spans="54:56">
      <c r="BB855" s="26" t="str">
        <f t="shared" si="106"/>
        <v/>
      </c>
      <c r="BC855" s="26" t="str">
        <f t="shared" si="107"/>
        <v/>
      </c>
      <c r="BD855" s="26" t="str">
        <f t="shared" si="108"/>
        <v/>
      </c>
    </row>
    <row r="856" spans="54:56">
      <c r="BB856" s="26" t="str">
        <f t="shared" si="106"/>
        <v/>
      </c>
      <c r="BC856" s="26" t="str">
        <f t="shared" si="107"/>
        <v/>
      </c>
      <c r="BD856" s="26" t="str">
        <f t="shared" si="108"/>
        <v/>
      </c>
    </row>
    <row r="857" spans="54:56">
      <c r="BB857" s="26" t="str">
        <f t="shared" si="106"/>
        <v/>
      </c>
      <c r="BC857" s="26" t="str">
        <f t="shared" si="107"/>
        <v/>
      </c>
      <c r="BD857" s="26" t="str">
        <f t="shared" si="108"/>
        <v/>
      </c>
    </row>
    <row r="858" spans="54:56">
      <c r="BB858" s="26" t="str">
        <f t="shared" si="106"/>
        <v/>
      </c>
      <c r="BC858" s="26" t="str">
        <f t="shared" si="107"/>
        <v/>
      </c>
      <c r="BD858" s="26" t="str">
        <f t="shared" si="108"/>
        <v/>
      </c>
    </row>
    <row r="859" spans="54:56">
      <c r="BB859" s="26" t="str">
        <f t="shared" si="106"/>
        <v/>
      </c>
      <c r="BC859" s="26" t="str">
        <f t="shared" si="107"/>
        <v/>
      </c>
      <c r="BD859" s="26" t="str">
        <f t="shared" si="108"/>
        <v/>
      </c>
    </row>
    <row r="860" spans="54:56">
      <c r="BB860" s="26" t="str">
        <f t="shared" si="106"/>
        <v/>
      </c>
      <c r="BC860" s="26" t="str">
        <f t="shared" si="107"/>
        <v/>
      </c>
      <c r="BD860" s="26" t="str">
        <f t="shared" si="108"/>
        <v/>
      </c>
    </row>
    <row r="861" spans="54:56">
      <c r="BB861" s="26" t="str">
        <f t="shared" si="106"/>
        <v/>
      </c>
      <c r="BC861" s="26" t="str">
        <f t="shared" si="107"/>
        <v/>
      </c>
      <c r="BD861" s="26" t="str">
        <f t="shared" si="108"/>
        <v/>
      </c>
    </row>
    <row r="862" spans="54:56">
      <c r="BB862" s="26" t="str">
        <f t="shared" si="106"/>
        <v/>
      </c>
      <c r="BC862" s="26" t="str">
        <f t="shared" si="107"/>
        <v/>
      </c>
      <c r="BD862" s="26" t="str">
        <f t="shared" si="108"/>
        <v/>
      </c>
    </row>
    <row r="863" spans="54:56">
      <c r="BB863" s="26" t="str">
        <f t="shared" si="106"/>
        <v/>
      </c>
      <c r="BC863" s="26" t="str">
        <f t="shared" si="107"/>
        <v/>
      </c>
      <c r="BD863" s="26" t="str">
        <f t="shared" si="108"/>
        <v/>
      </c>
    </row>
    <row r="864" spans="54:56">
      <c r="BB864" s="26" t="str">
        <f t="shared" si="106"/>
        <v/>
      </c>
      <c r="BC864" s="26" t="str">
        <f t="shared" si="107"/>
        <v/>
      </c>
      <c r="BD864" s="26" t="str">
        <f t="shared" si="108"/>
        <v/>
      </c>
    </row>
    <row r="865" spans="54:56">
      <c r="BB865" s="26" t="str">
        <f t="shared" si="106"/>
        <v/>
      </c>
      <c r="BC865" s="26" t="str">
        <f t="shared" si="107"/>
        <v/>
      </c>
      <c r="BD865" s="26" t="str">
        <f t="shared" si="108"/>
        <v/>
      </c>
    </row>
    <row r="866" spans="54:56">
      <c r="BB866" s="26" t="str">
        <f t="shared" si="106"/>
        <v/>
      </c>
      <c r="BC866" s="26" t="str">
        <f t="shared" si="107"/>
        <v/>
      </c>
      <c r="BD866" s="26" t="str">
        <f t="shared" si="108"/>
        <v/>
      </c>
    </row>
    <row r="867" spans="54:56">
      <c r="BB867" s="26" t="str">
        <f t="shared" si="106"/>
        <v/>
      </c>
      <c r="BC867" s="26" t="str">
        <f t="shared" si="107"/>
        <v/>
      </c>
      <c r="BD867" s="26" t="str">
        <f t="shared" si="108"/>
        <v/>
      </c>
    </row>
    <row r="868" spans="54:56">
      <c r="BB868" s="26" t="str">
        <f t="shared" si="106"/>
        <v/>
      </c>
      <c r="BC868" s="26" t="str">
        <f t="shared" si="107"/>
        <v/>
      </c>
      <c r="BD868" s="26" t="str">
        <f t="shared" si="108"/>
        <v/>
      </c>
    </row>
    <row r="869" spans="54:56">
      <c r="BB869" s="26" t="str">
        <f t="shared" si="106"/>
        <v/>
      </c>
      <c r="BC869" s="26" t="str">
        <f t="shared" si="107"/>
        <v/>
      </c>
      <c r="BD869" s="26" t="str">
        <f t="shared" si="108"/>
        <v/>
      </c>
    </row>
    <row r="870" spans="54:56">
      <c r="BB870" s="26" t="str">
        <f t="shared" si="106"/>
        <v/>
      </c>
      <c r="BC870" s="26" t="str">
        <f t="shared" si="107"/>
        <v/>
      </c>
      <c r="BD870" s="26" t="str">
        <f t="shared" si="108"/>
        <v/>
      </c>
    </row>
    <row r="871" spans="54:56">
      <c r="BB871" s="26" t="str">
        <f t="shared" si="106"/>
        <v/>
      </c>
      <c r="BC871" s="26" t="str">
        <f t="shared" si="107"/>
        <v/>
      </c>
      <c r="BD871" s="26" t="str">
        <f t="shared" si="108"/>
        <v/>
      </c>
    </row>
    <row r="872" spans="54:56">
      <c r="BB872" s="26" t="str">
        <f t="shared" si="106"/>
        <v/>
      </c>
      <c r="BC872" s="26" t="str">
        <f t="shared" si="107"/>
        <v/>
      </c>
      <c r="BD872" s="26" t="str">
        <f t="shared" si="108"/>
        <v/>
      </c>
    </row>
    <row r="873" spans="54:56">
      <c r="BB873" s="26" t="str">
        <f t="shared" si="106"/>
        <v/>
      </c>
      <c r="BC873" s="26" t="str">
        <f t="shared" si="107"/>
        <v/>
      </c>
      <c r="BD873" s="26" t="str">
        <f t="shared" si="108"/>
        <v/>
      </c>
    </row>
    <row r="874" spans="54:56">
      <c r="BB874" s="26" t="str">
        <f t="shared" si="106"/>
        <v/>
      </c>
      <c r="BC874" s="26" t="str">
        <f t="shared" si="107"/>
        <v/>
      </c>
      <c r="BD874" s="26" t="str">
        <f t="shared" si="108"/>
        <v/>
      </c>
    </row>
    <row r="875" spans="54:56">
      <c r="BB875" s="26" t="str">
        <f t="shared" si="106"/>
        <v/>
      </c>
      <c r="BC875" s="26" t="str">
        <f t="shared" si="107"/>
        <v/>
      </c>
      <c r="BD875" s="26" t="str">
        <f t="shared" si="108"/>
        <v/>
      </c>
    </row>
    <row r="876" spans="54:56">
      <c r="BB876" s="26" t="str">
        <f t="shared" si="106"/>
        <v/>
      </c>
      <c r="BC876" s="26" t="str">
        <f t="shared" si="107"/>
        <v/>
      </c>
      <c r="BD876" s="26" t="str">
        <f t="shared" si="108"/>
        <v/>
      </c>
    </row>
    <row r="877" spans="54:56">
      <c r="BB877" s="26" t="str">
        <f t="shared" si="106"/>
        <v/>
      </c>
      <c r="BC877" s="26" t="str">
        <f t="shared" si="107"/>
        <v/>
      </c>
      <c r="BD877" s="26" t="str">
        <f t="shared" si="108"/>
        <v/>
      </c>
    </row>
    <row r="878" spans="54:56">
      <c r="BB878" s="26" t="str">
        <f t="shared" si="106"/>
        <v/>
      </c>
      <c r="BC878" s="26" t="str">
        <f t="shared" si="107"/>
        <v/>
      </c>
      <c r="BD878" s="26" t="str">
        <f t="shared" si="108"/>
        <v/>
      </c>
    </row>
    <row r="879" spans="54:56">
      <c r="BB879" s="26" t="str">
        <f t="shared" si="106"/>
        <v/>
      </c>
      <c r="BC879" s="26" t="str">
        <f t="shared" si="107"/>
        <v/>
      </c>
      <c r="BD879" s="26" t="str">
        <f t="shared" si="108"/>
        <v/>
      </c>
    </row>
    <row r="880" spans="54:56">
      <c r="BB880" s="26" t="str">
        <f t="shared" si="106"/>
        <v/>
      </c>
      <c r="BC880" s="26" t="str">
        <f t="shared" si="107"/>
        <v/>
      </c>
      <c r="BD880" s="26" t="str">
        <f t="shared" si="108"/>
        <v/>
      </c>
    </row>
    <row r="881" spans="54:56">
      <c r="BB881" s="26" t="str">
        <f t="shared" si="106"/>
        <v/>
      </c>
      <c r="BC881" s="26" t="str">
        <f t="shared" si="107"/>
        <v/>
      </c>
      <c r="BD881" s="26" t="str">
        <f t="shared" si="108"/>
        <v/>
      </c>
    </row>
    <row r="882" spans="54:56">
      <c r="BB882" s="26" t="str">
        <f t="shared" si="106"/>
        <v/>
      </c>
      <c r="BC882" s="26" t="str">
        <f t="shared" si="107"/>
        <v/>
      </c>
      <c r="BD882" s="26" t="str">
        <f t="shared" si="108"/>
        <v/>
      </c>
    </row>
    <row r="883" spans="54:56">
      <c r="BB883" s="26" t="str">
        <f t="shared" si="106"/>
        <v/>
      </c>
      <c r="BC883" s="26" t="str">
        <f t="shared" si="107"/>
        <v/>
      </c>
      <c r="BD883" s="26" t="str">
        <f t="shared" si="108"/>
        <v/>
      </c>
    </row>
    <row r="884" spans="54:56">
      <c r="BB884" s="26" t="str">
        <f t="shared" si="106"/>
        <v/>
      </c>
      <c r="BC884" s="26" t="str">
        <f t="shared" si="107"/>
        <v/>
      </c>
      <c r="BD884" s="26" t="str">
        <f t="shared" si="108"/>
        <v/>
      </c>
    </row>
    <row r="885" spans="54:56">
      <c r="BB885" s="26" t="str">
        <f t="shared" si="106"/>
        <v/>
      </c>
      <c r="BC885" s="26" t="str">
        <f t="shared" si="107"/>
        <v/>
      </c>
      <c r="BD885" s="26" t="str">
        <f t="shared" si="108"/>
        <v/>
      </c>
    </row>
    <row r="886" spans="54:56">
      <c r="BB886" s="26" t="str">
        <f t="shared" si="106"/>
        <v/>
      </c>
      <c r="BC886" s="26" t="str">
        <f t="shared" si="107"/>
        <v/>
      </c>
      <c r="BD886" s="26" t="str">
        <f t="shared" si="108"/>
        <v/>
      </c>
    </row>
    <row r="887" spans="54:56">
      <c r="BB887" s="26" t="str">
        <f t="shared" si="106"/>
        <v/>
      </c>
      <c r="BC887" s="26" t="str">
        <f t="shared" si="107"/>
        <v/>
      </c>
      <c r="BD887" s="26" t="str">
        <f t="shared" si="108"/>
        <v/>
      </c>
    </row>
    <row r="888" spans="54:56">
      <c r="BB888" s="26" t="str">
        <f t="shared" si="106"/>
        <v/>
      </c>
      <c r="BC888" s="26" t="str">
        <f t="shared" si="107"/>
        <v/>
      </c>
      <c r="BD888" s="26" t="str">
        <f t="shared" si="108"/>
        <v/>
      </c>
    </row>
    <row r="889" spans="54:56">
      <c r="BB889" s="26" t="str">
        <f t="shared" si="106"/>
        <v/>
      </c>
      <c r="BC889" s="26" t="str">
        <f t="shared" si="107"/>
        <v/>
      </c>
      <c r="BD889" s="26" t="str">
        <f t="shared" si="108"/>
        <v/>
      </c>
    </row>
    <row r="890" spans="54:56">
      <c r="BB890" s="26" t="str">
        <f t="shared" si="106"/>
        <v/>
      </c>
      <c r="BC890" s="26" t="str">
        <f t="shared" si="107"/>
        <v/>
      </c>
      <c r="BD890" s="26" t="str">
        <f t="shared" si="108"/>
        <v/>
      </c>
    </row>
    <row r="891" spans="54:56">
      <c r="BB891" s="26" t="str">
        <f t="shared" si="106"/>
        <v/>
      </c>
      <c r="BC891" s="26" t="str">
        <f t="shared" si="107"/>
        <v/>
      </c>
      <c r="BD891" s="26" t="str">
        <f t="shared" si="108"/>
        <v/>
      </c>
    </row>
    <row r="892" spans="54:56">
      <c r="BB892" s="26" t="str">
        <f t="shared" si="106"/>
        <v/>
      </c>
      <c r="BC892" s="26" t="str">
        <f t="shared" si="107"/>
        <v/>
      </c>
      <c r="BD892" s="26" t="str">
        <f t="shared" si="108"/>
        <v/>
      </c>
    </row>
    <row r="893" spans="54:56">
      <c r="BB893" s="26" t="str">
        <f t="shared" si="106"/>
        <v/>
      </c>
      <c r="BC893" s="26" t="str">
        <f t="shared" si="107"/>
        <v/>
      </c>
      <c r="BD893" s="26" t="str">
        <f t="shared" si="108"/>
        <v/>
      </c>
    </row>
    <row r="894" spans="54:56">
      <c r="BB894" s="26" t="str">
        <f t="shared" si="106"/>
        <v/>
      </c>
      <c r="BC894" s="26" t="str">
        <f t="shared" si="107"/>
        <v/>
      </c>
      <c r="BD894" s="26" t="str">
        <f t="shared" si="108"/>
        <v/>
      </c>
    </row>
    <row r="895" spans="54:56">
      <c r="BB895" s="26" t="str">
        <f t="shared" si="106"/>
        <v/>
      </c>
      <c r="BC895" s="26" t="str">
        <f t="shared" si="107"/>
        <v/>
      </c>
      <c r="BD895" s="26" t="str">
        <f t="shared" si="108"/>
        <v/>
      </c>
    </row>
    <row r="896" spans="54:56">
      <c r="BB896" s="26" t="str">
        <f t="shared" si="106"/>
        <v/>
      </c>
      <c r="BC896" s="26" t="str">
        <f t="shared" si="107"/>
        <v/>
      </c>
      <c r="BD896" s="26" t="str">
        <f t="shared" si="108"/>
        <v/>
      </c>
    </row>
    <row r="897" spans="54:56">
      <c r="BB897" s="26" t="str">
        <f t="shared" si="106"/>
        <v/>
      </c>
      <c r="BC897" s="26" t="str">
        <f t="shared" si="107"/>
        <v/>
      </c>
      <c r="BD897" s="26" t="str">
        <f t="shared" si="108"/>
        <v/>
      </c>
    </row>
    <row r="898" spans="54:56">
      <c r="BB898" s="26" t="str">
        <f t="shared" si="106"/>
        <v/>
      </c>
      <c r="BC898" s="26" t="str">
        <f t="shared" si="107"/>
        <v/>
      </c>
      <c r="BD898" s="26" t="str">
        <f t="shared" si="108"/>
        <v/>
      </c>
    </row>
    <row r="899" spans="54:56">
      <c r="BB899" s="26" t="str">
        <f t="shared" si="106"/>
        <v/>
      </c>
      <c r="BC899" s="26" t="str">
        <f t="shared" si="107"/>
        <v/>
      </c>
      <c r="BD899" s="26" t="str">
        <f t="shared" si="108"/>
        <v/>
      </c>
    </row>
    <row r="900" spans="54:56">
      <c r="BB900" s="26" t="str">
        <f t="shared" si="106"/>
        <v/>
      </c>
      <c r="BC900" s="26" t="str">
        <f t="shared" si="107"/>
        <v/>
      </c>
      <c r="BD900" s="26" t="str">
        <f t="shared" si="108"/>
        <v/>
      </c>
    </row>
    <row r="901" spans="54:56">
      <c r="BB901" s="26" t="str">
        <f t="shared" si="106"/>
        <v/>
      </c>
      <c r="BC901" s="26" t="str">
        <f t="shared" si="107"/>
        <v/>
      </c>
      <c r="BD901" s="26" t="str">
        <f t="shared" si="108"/>
        <v/>
      </c>
    </row>
    <row r="902" spans="54:56">
      <c r="BB902" s="26" t="str">
        <f t="shared" si="106"/>
        <v/>
      </c>
      <c r="BC902" s="26" t="str">
        <f t="shared" si="107"/>
        <v/>
      </c>
      <c r="BD902" s="26" t="str">
        <f t="shared" si="108"/>
        <v/>
      </c>
    </row>
    <row r="903" spans="54:56">
      <c r="BB903" s="26" t="str">
        <f t="shared" si="106"/>
        <v/>
      </c>
      <c r="BC903" s="26" t="str">
        <f t="shared" si="107"/>
        <v/>
      </c>
      <c r="BD903" s="26" t="str">
        <f t="shared" si="108"/>
        <v/>
      </c>
    </row>
    <row r="904" spans="54:56">
      <c r="BB904" s="26" t="str">
        <f t="shared" si="106"/>
        <v/>
      </c>
      <c r="BC904" s="26" t="str">
        <f t="shared" si="107"/>
        <v/>
      </c>
      <c r="BD904" s="26" t="str">
        <f t="shared" si="108"/>
        <v/>
      </c>
    </row>
    <row r="905" spans="54:56">
      <c r="BB905" s="26" t="str">
        <f t="shared" si="106"/>
        <v/>
      </c>
      <c r="BC905" s="26" t="str">
        <f t="shared" si="107"/>
        <v/>
      </c>
      <c r="BD905" s="26" t="str">
        <f t="shared" si="108"/>
        <v/>
      </c>
    </row>
    <row r="906" spans="54:56">
      <c r="BB906" s="26" t="str">
        <f t="shared" si="106"/>
        <v/>
      </c>
      <c r="BC906" s="26" t="str">
        <f t="shared" si="107"/>
        <v/>
      </c>
      <c r="BD906" s="26" t="str">
        <f t="shared" si="108"/>
        <v/>
      </c>
    </row>
    <row r="907" spans="54:56">
      <c r="BB907" s="26" t="str">
        <f t="shared" si="106"/>
        <v/>
      </c>
      <c r="BC907" s="26" t="str">
        <f t="shared" si="107"/>
        <v/>
      </c>
      <c r="BD907" s="26" t="str">
        <f t="shared" si="108"/>
        <v/>
      </c>
    </row>
    <row r="908" spans="54:56">
      <c r="BB908" s="26" t="str">
        <f t="shared" si="106"/>
        <v/>
      </c>
      <c r="BC908" s="26" t="str">
        <f t="shared" si="107"/>
        <v/>
      </c>
      <c r="BD908" s="26" t="str">
        <f t="shared" si="108"/>
        <v/>
      </c>
    </row>
    <row r="909" spans="54:56">
      <c r="BB909" s="26" t="str">
        <f t="shared" ref="BB909:BB972" si="109">+IF(AY909="","",AY909)</f>
        <v/>
      </c>
      <c r="BC909" s="26" t="str">
        <f t="shared" ref="BC909:BC972" si="110">+IF(AX909="","",AX909)</f>
        <v/>
      </c>
      <c r="BD909" s="26" t="str">
        <f t="shared" ref="BD909:BD972" si="111">+IF(AW909="","",AW909)</f>
        <v/>
      </c>
    </row>
    <row r="910" spans="54:56">
      <c r="BB910" s="26" t="str">
        <f t="shared" si="109"/>
        <v/>
      </c>
      <c r="BC910" s="26" t="str">
        <f t="shared" si="110"/>
        <v/>
      </c>
      <c r="BD910" s="26" t="str">
        <f t="shared" si="111"/>
        <v/>
      </c>
    </row>
    <row r="911" spans="54:56">
      <c r="BB911" s="26" t="str">
        <f t="shared" si="109"/>
        <v/>
      </c>
      <c r="BC911" s="26" t="str">
        <f t="shared" si="110"/>
        <v/>
      </c>
      <c r="BD911" s="26" t="str">
        <f t="shared" si="111"/>
        <v/>
      </c>
    </row>
    <row r="912" spans="54:56">
      <c r="BB912" s="26" t="str">
        <f t="shared" si="109"/>
        <v/>
      </c>
      <c r="BC912" s="26" t="str">
        <f t="shared" si="110"/>
        <v/>
      </c>
      <c r="BD912" s="26" t="str">
        <f t="shared" si="111"/>
        <v/>
      </c>
    </row>
    <row r="913" spans="54:56">
      <c r="BB913" s="26" t="str">
        <f t="shared" si="109"/>
        <v/>
      </c>
      <c r="BC913" s="26" t="str">
        <f t="shared" si="110"/>
        <v/>
      </c>
      <c r="BD913" s="26" t="str">
        <f t="shared" si="111"/>
        <v/>
      </c>
    </row>
    <row r="914" spans="54:56">
      <c r="BB914" s="26" t="str">
        <f t="shared" si="109"/>
        <v/>
      </c>
      <c r="BC914" s="26" t="str">
        <f t="shared" si="110"/>
        <v/>
      </c>
      <c r="BD914" s="26" t="str">
        <f t="shared" si="111"/>
        <v/>
      </c>
    </row>
    <row r="915" spans="54:56">
      <c r="BB915" s="26" t="str">
        <f t="shared" si="109"/>
        <v/>
      </c>
      <c r="BC915" s="26" t="str">
        <f t="shared" si="110"/>
        <v/>
      </c>
      <c r="BD915" s="26" t="str">
        <f t="shared" si="111"/>
        <v/>
      </c>
    </row>
    <row r="916" spans="54:56">
      <c r="BB916" s="26" t="str">
        <f t="shared" si="109"/>
        <v/>
      </c>
      <c r="BC916" s="26" t="str">
        <f t="shared" si="110"/>
        <v/>
      </c>
      <c r="BD916" s="26" t="str">
        <f t="shared" si="111"/>
        <v/>
      </c>
    </row>
    <row r="917" spans="54:56">
      <c r="BB917" s="26" t="str">
        <f t="shared" si="109"/>
        <v/>
      </c>
      <c r="BC917" s="26" t="str">
        <f t="shared" si="110"/>
        <v/>
      </c>
      <c r="BD917" s="26" t="str">
        <f t="shared" si="111"/>
        <v/>
      </c>
    </row>
    <row r="918" spans="54:56">
      <c r="BB918" s="26" t="str">
        <f t="shared" si="109"/>
        <v/>
      </c>
      <c r="BC918" s="26" t="str">
        <f t="shared" si="110"/>
        <v/>
      </c>
      <c r="BD918" s="26" t="str">
        <f t="shared" si="111"/>
        <v/>
      </c>
    </row>
    <row r="919" spans="54:56">
      <c r="BB919" s="26" t="str">
        <f t="shared" si="109"/>
        <v/>
      </c>
      <c r="BC919" s="26" t="str">
        <f t="shared" si="110"/>
        <v/>
      </c>
      <c r="BD919" s="26" t="str">
        <f t="shared" si="111"/>
        <v/>
      </c>
    </row>
    <row r="920" spans="54:56">
      <c r="BB920" s="26" t="str">
        <f t="shared" si="109"/>
        <v/>
      </c>
      <c r="BC920" s="26" t="str">
        <f t="shared" si="110"/>
        <v/>
      </c>
      <c r="BD920" s="26" t="str">
        <f t="shared" si="111"/>
        <v/>
      </c>
    </row>
    <row r="921" spans="54:56">
      <c r="BB921" s="26" t="str">
        <f t="shared" si="109"/>
        <v/>
      </c>
      <c r="BC921" s="26" t="str">
        <f t="shared" si="110"/>
        <v/>
      </c>
      <c r="BD921" s="26" t="str">
        <f t="shared" si="111"/>
        <v/>
      </c>
    </row>
    <row r="922" spans="54:56">
      <c r="BB922" s="26" t="str">
        <f t="shared" si="109"/>
        <v/>
      </c>
      <c r="BC922" s="26" t="str">
        <f t="shared" si="110"/>
        <v/>
      </c>
      <c r="BD922" s="26" t="str">
        <f t="shared" si="111"/>
        <v/>
      </c>
    </row>
    <row r="923" spans="54:56">
      <c r="BB923" s="26" t="str">
        <f t="shared" si="109"/>
        <v/>
      </c>
      <c r="BC923" s="26" t="str">
        <f t="shared" si="110"/>
        <v/>
      </c>
      <c r="BD923" s="26" t="str">
        <f t="shared" si="111"/>
        <v/>
      </c>
    </row>
    <row r="924" spans="54:56">
      <c r="BB924" s="26" t="str">
        <f t="shared" si="109"/>
        <v/>
      </c>
      <c r="BC924" s="26" t="str">
        <f t="shared" si="110"/>
        <v/>
      </c>
      <c r="BD924" s="26" t="str">
        <f t="shared" si="111"/>
        <v/>
      </c>
    </row>
    <row r="925" spans="54:56">
      <c r="BB925" s="26" t="str">
        <f t="shared" si="109"/>
        <v/>
      </c>
      <c r="BC925" s="26" t="str">
        <f t="shared" si="110"/>
        <v/>
      </c>
      <c r="BD925" s="26" t="str">
        <f t="shared" si="111"/>
        <v/>
      </c>
    </row>
    <row r="926" spans="54:56">
      <c r="BB926" s="26" t="str">
        <f t="shared" si="109"/>
        <v/>
      </c>
      <c r="BC926" s="26" t="str">
        <f t="shared" si="110"/>
        <v/>
      </c>
      <c r="BD926" s="26" t="str">
        <f t="shared" si="111"/>
        <v/>
      </c>
    </row>
    <row r="927" spans="54:56">
      <c r="BB927" s="26" t="str">
        <f t="shared" si="109"/>
        <v/>
      </c>
      <c r="BC927" s="26" t="str">
        <f t="shared" si="110"/>
        <v/>
      </c>
      <c r="BD927" s="26" t="str">
        <f t="shared" si="111"/>
        <v/>
      </c>
    </row>
    <row r="928" spans="54:56">
      <c r="BB928" s="26" t="str">
        <f t="shared" si="109"/>
        <v/>
      </c>
      <c r="BC928" s="26" t="str">
        <f t="shared" si="110"/>
        <v/>
      </c>
      <c r="BD928" s="26" t="str">
        <f t="shared" si="111"/>
        <v/>
      </c>
    </row>
    <row r="929" spans="54:56">
      <c r="BB929" s="26" t="str">
        <f t="shared" si="109"/>
        <v/>
      </c>
      <c r="BC929" s="26" t="str">
        <f t="shared" si="110"/>
        <v/>
      </c>
      <c r="BD929" s="26" t="str">
        <f t="shared" si="111"/>
        <v/>
      </c>
    </row>
    <row r="930" spans="54:56">
      <c r="BB930" s="26" t="str">
        <f t="shared" si="109"/>
        <v/>
      </c>
      <c r="BC930" s="26" t="str">
        <f t="shared" si="110"/>
        <v/>
      </c>
      <c r="BD930" s="26" t="str">
        <f t="shared" si="111"/>
        <v/>
      </c>
    </row>
    <row r="931" spans="54:56">
      <c r="BB931" s="26" t="str">
        <f t="shared" si="109"/>
        <v/>
      </c>
      <c r="BC931" s="26" t="str">
        <f t="shared" si="110"/>
        <v/>
      </c>
      <c r="BD931" s="26" t="str">
        <f t="shared" si="111"/>
        <v/>
      </c>
    </row>
    <row r="932" spans="54:56">
      <c r="BB932" s="26" t="str">
        <f t="shared" si="109"/>
        <v/>
      </c>
      <c r="BC932" s="26" t="str">
        <f t="shared" si="110"/>
        <v/>
      </c>
      <c r="BD932" s="26" t="str">
        <f t="shared" si="111"/>
        <v/>
      </c>
    </row>
    <row r="933" spans="54:56">
      <c r="BB933" s="26" t="str">
        <f t="shared" si="109"/>
        <v/>
      </c>
      <c r="BC933" s="26" t="str">
        <f t="shared" si="110"/>
        <v/>
      </c>
      <c r="BD933" s="26" t="str">
        <f t="shared" si="111"/>
        <v/>
      </c>
    </row>
    <row r="934" spans="54:56">
      <c r="BB934" s="26" t="str">
        <f t="shared" si="109"/>
        <v/>
      </c>
      <c r="BC934" s="26" t="str">
        <f t="shared" si="110"/>
        <v/>
      </c>
      <c r="BD934" s="26" t="str">
        <f t="shared" si="111"/>
        <v/>
      </c>
    </row>
    <row r="935" spans="54:56">
      <c r="BB935" s="26" t="str">
        <f t="shared" si="109"/>
        <v/>
      </c>
      <c r="BC935" s="26" t="str">
        <f t="shared" si="110"/>
        <v/>
      </c>
      <c r="BD935" s="26" t="str">
        <f t="shared" si="111"/>
        <v/>
      </c>
    </row>
    <row r="936" spans="54:56">
      <c r="BB936" s="26" t="str">
        <f t="shared" si="109"/>
        <v/>
      </c>
      <c r="BC936" s="26" t="str">
        <f t="shared" si="110"/>
        <v/>
      </c>
      <c r="BD936" s="26" t="str">
        <f t="shared" si="111"/>
        <v/>
      </c>
    </row>
    <row r="937" spans="54:56">
      <c r="BB937" s="26" t="str">
        <f t="shared" si="109"/>
        <v/>
      </c>
      <c r="BC937" s="26" t="str">
        <f t="shared" si="110"/>
        <v/>
      </c>
      <c r="BD937" s="26" t="str">
        <f t="shared" si="111"/>
        <v/>
      </c>
    </row>
    <row r="938" spans="54:56">
      <c r="BB938" s="26" t="str">
        <f t="shared" si="109"/>
        <v/>
      </c>
      <c r="BC938" s="26" t="str">
        <f t="shared" si="110"/>
        <v/>
      </c>
      <c r="BD938" s="26" t="str">
        <f t="shared" si="111"/>
        <v/>
      </c>
    </row>
    <row r="939" spans="54:56">
      <c r="BB939" s="26" t="str">
        <f t="shared" si="109"/>
        <v/>
      </c>
      <c r="BC939" s="26" t="str">
        <f t="shared" si="110"/>
        <v/>
      </c>
      <c r="BD939" s="26" t="str">
        <f t="shared" si="111"/>
        <v/>
      </c>
    </row>
    <row r="940" spans="54:56">
      <c r="BB940" s="26" t="str">
        <f t="shared" si="109"/>
        <v/>
      </c>
      <c r="BC940" s="26" t="str">
        <f t="shared" si="110"/>
        <v/>
      </c>
      <c r="BD940" s="26" t="str">
        <f t="shared" si="111"/>
        <v/>
      </c>
    </row>
    <row r="941" spans="54:56">
      <c r="BB941" s="26" t="str">
        <f t="shared" si="109"/>
        <v/>
      </c>
      <c r="BC941" s="26" t="str">
        <f t="shared" si="110"/>
        <v/>
      </c>
      <c r="BD941" s="26" t="str">
        <f t="shared" si="111"/>
        <v/>
      </c>
    </row>
    <row r="942" spans="54:56">
      <c r="BB942" s="26" t="str">
        <f t="shared" si="109"/>
        <v/>
      </c>
      <c r="BC942" s="26" t="str">
        <f t="shared" si="110"/>
        <v/>
      </c>
      <c r="BD942" s="26" t="str">
        <f t="shared" si="111"/>
        <v/>
      </c>
    </row>
    <row r="943" spans="54:56">
      <c r="BB943" s="26" t="str">
        <f t="shared" si="109"/>
        <v/>
      </c>
      <c r="BC943" s="26" t="str">
        <f t="shared" si="110"/>
        <v/>
      </c>
      <c r="BD943" s="26" t="str">
        <f t="shared" si="111"/>
        <v/>
      </c>
    </row>
    <row r="944" spans="54:56">
      <c r="BB944" s="26" t="str">
        <f t="shared" si="109"/>
        <v/>
      </c>
      <c r="BC944" s="26" t="str">
        <f t="shared" si="110"/>
        <v/>
      </c>
      <c r="BD944" s="26" t="str">
        <f t="shared" si="111"/>
        <v/>
      </c>
    </row>
    <row r="945" spans="54:56">
      <c r="BB945" s="26" t="str">
        <f t="shared" si="109"/>
        <v/>
      </c>
      <c r="BC945" s="26" t="str">
        <f t="shared" si="110"/>
        <v/>
      </c>
      <c r="BD945" s="26" t="str">
        <f t="shared" si="111"/>
        <v/>
      </c>
    </row>
    <row r="946" spans="54:56">
      <c r="BB946" s="26" t="str">
        <f t="shared" si="109"/>
        <v/>
      </c>
      <c r="BC946" s="26" t="str">
        <f t="shared" si="110"/>
        <v/>
      </c>
      <c r="BD946" s="26" t="str">
        <f t="shared" si="111"/>
        <v/>
      </c>
    </row>
    <row r="947" spans="54:56">
      <c r="BB947" s="26" t="str">
        <f t="shared" si="109"/>
        <v/>
      </c>
      <c r="BC947" s="26" t="str">
        <f t="shared" si="110"/>
        <v/>
      </c>
      <c r="BD947" s="26" t="str">
        <f t="shared" si="111"/>
        <v/>
      </c>
    </row>
    <row r="948" spans="54:56">
      <c r="BB948" s="26" t="str">
        <f t="shared" si="109"/>
        <v/>
      </c>
      <c r="BC948" s="26" t="str">
        <f t="shared" si="110"/>
        <v/>
      </c>
      <c r="BD948" s="26" t="str">
        <f t="shared" si="111"/>
        <v/>
      </c>
    </row>
    <row r="949" spans="54:56">
      <c r="BB949" s="26" t="str">
        <f t="shared" si="109"/>
        <v/>
      </c>
      <c r="BC949" s="26" t="str">
        <f t="shared" si="110"/>
        <v/>
      </c>
      <c r="BD949" s="26" t="str">
        <f t="shared" si="111"/>
        <v/>
      </c>
    </row>
    <row r="950" spans="54:56">
      <c r="BB950" s="26" t="str">
        <f t="shared" si="109"/>
        <v/>
      </c>
      <c r="BC950" s="26" t="str">
        <f t="shared" si="110"/>
        <v/>
      </c>
      <c r="BD950" s="26" t="str">
        <f t="shared" si="111"/>
        <v/>
      </c>
    </row>
    <row r="951" spans="54:56">
      <c r="BB951" s="26" t="str">
        <f t="shared" si="109"/>
        <v/>
      </c>
      <c r="BC951" s="26" t="str">
        <f t="shared" si="110"/>
        <v/>
      </c>
      <c r="BD951" s="26" t="str">
        <f t="shared" si="111"/>
        <v/>
      </c>
    </row>
    <row r="952" spans="54:56">
      <c r="BB952" s="26" t="str">
        <f t="shared" si="109"/>
        <v/>
      </c>
      <c r="BC952" s="26" t="str">
        <f t="shared" si="110"/>
        <v/>
      </c>
      <c r="BD952" s="26" t="str">
        <f t="shared" si="111"/>
        <v/>
      </c>
    </row>
    <row r="953" spans="54:56">
      <c r="BB953" s="26" t="str">
        <f t="shared" si="109"/>
        <v/>
      </c>
      <c r="BC953" s="26" t="str">
        <f t="shared" si="110"/>
        <v/>
      </c>
      <c r="BD953" s="26" t="str">
        <f t="shared" si="111"/>
        <v/>
      </c>
    </row>
    <row r="954" spans="54:56">
      <c r="BB954" s="26" t="str">
        <f t="shared" si="109"/>
        <v/>
      </c>
      <c r="BC954" s="26" t="str">
        <f t="shared" si="110"/>
        <v/>
      </c>
      <c r="BD954" s="26" t="str">
        <f t="shared" si="111"/>
        <v/>
      </c>
    </row>
    <row r="955" spans="54:56">
      <c r="BB955" s="26" t="str">
        <f t="shared" si="109"/>
        <v/>
      </c>
      <c r="BC955" s="26" t="str">
        <f t="shared" si="110"/>
        <v/>
      </c>
      <c r="BD955" s="26" t="str">
        <f t="shared" si="111"/>
        <v/>
      </c>
    </row>
    <row r="956" spans="54:56">
      <c r="BB956" s="26" t="str">
        <f t="shared" si="109"/>
        <v/>
      </c>
      <c r="BC956" s="26" t="str">
        <f t="shared" si="110"/>
        <v/>
      </c>
      <c r="BD956" s="26" t="str">
        <f t="shared" si="111"/>
        <v/>
      </c>
    </row>
    <row r="957" spans="54:56">
      <c r="BB957" s="26" t="str">
        <f t="shared" si="109"/>
        <v/>
      </c>
      <c r="BC957" s="26" t="str">
        <f t="shared" si="110"/>
        <v/>
      </c>
      <c r="BD957" s="26" t="str">
        <f t="shared" si="111"/>
        <v/>
      </c>
    </row>
    <row r="958" spans="54:56">
      <c r="BB958" s="26" t="str">
        <f t="shared" si="109"/>
        <v/>
      </c>
      <c r="BC958" s="26" t="str">
        <f t="shared" si="110"/>
        <v/>
      </c>
      <c r="BD958" s="26" t="str">
        <f t="shared" si="111"/>
        <v/>
      </c>
    </row>
    <row r="959" spans="54:56">
      <c r="BB959" s="26" t="str">
        <f t="shared" si="109"/>
        <v/>
      </c>
      <c r="BC959" s="26" t="str">
        <f t="shared" si="110"/>
        <v/>
      </c>
      <c r="BD959" s="26" t="str">
        <f t="shared" si="111"/>
        <v/>
      </c>
    </row>
    <row r="960" spans="54:56">
      <c r="BB960" s="26" t="str">
        <f t="shared" si="109"/>
        <v/>
      </c>
      <c r="BC960" s="26" t="str">
        <f t="shared" si="110"/>
        <v/>
      </c>
      <c r="BD960" s="26" t="str">
        <f t="shared" si="111"/>
        <v/>
      </c>
    </row>
    <row r="961" spans="54:56">
      <c r="BB961" s="26" t="str">
        <f t="shared" si="109"/>
        <v/>
      </c>
      <c r="BC961" s="26" t="str">
        <f t="shared" si="110"/>
        <v/>
      </c>
      <c r="BD961" s="26" t="str">
        <f t="shared" si="111"/>
        <v/>
      </c>
    </row>
    <row r="962" spans="54:56">
      <c r="BB962" s="26" t="str">
        <f t="shared" si="109"/>
        <v/>
      </c>
      <c r="BC962" s="26" t="str">
        <f t="shared" si="110"/>
        <v/>
      </c>
      <c r="BD962" s="26" t="str">
        <f t="shared" si="111"/>
        <v/>
      </c>
    </row>
    <row r="963" spans="54:56">
      <c r="BB963" s="26" t="str">
        <f t="shared" si="109"/>
        <v/>
      </c>
      <c r="BC963" s="26" t="str">
        <f t="shared" si="110"/>
        <v/>
      </c>
      <c r="BD963" s="26" t="str">
        <f t="shared" si="111"/>
        <v/>
      </c>
    </row>
    <row r="964" spans="54:56">
      <c r="BB964" s="26" t="str">
        <f t="shared" si="109"/>
        <v/>
      </c>
      <c r="BC964" s="26" t="str">
        <f t="shared" si="110"/>
        <v/>
      </c>
      <c r="BD964" s="26" t="str">
        <f t="shared" si="111"/>
        <v/>
      </c>
    </row>
    <row r="965" spans="54:56">
      <c r="BB965" s="26" t="str">
        <f t="shared" si="109"/>
        <v/>
      </c>
      <c r="BC965" s="26" t="str">
        <f t="shared" si="110"/>
        <v/>
      </c>
      <c r="BD965" s="26" t="str">
        <f t="shared" si="111"/>
        <v/>
      </c>
    </row>
    <row r="966" spans="54:56">
      <c r="BB966" s="26" t="str">
        <f t="shared" si="109"/>
        <v/>
      </c>
      <c r="BC966" s="26" t="str">
        <f t="shared" si="110"/>
        <v/>
      </c>
      <c r="BD966" s="26" t="str">
        <f t="shared" si="111"/>
        <v/>
      </c>
    </row>
    <row r="967" spans="54:56">
      <c r="BB967" s="26" t="str">
        <f t="shared" si="109"/>
        <v/>
      </c>
      <c r="BC967" s="26" t="str">
        <f t="shared" si="110"/>
        <v/>
      </c>
      <c r="BD967" s="26" t="str">
        <f t="shared" si="111"/>
        <v/>
      </c>
    </row>
    <row r="968" spans="54:56">
      <c r="BB968" s="26" t="str">
        <f t="shared" si="109"/>
        <v/>
      </c>
      <c r="BC968" s="26" t="str">
        <f t="shared" si="110"/>
        <v/>
      </c>
      <c r="BD968" s="26" t="str">
        <f t="shared" si="111"/>
        <v/>
      </c>
    </row>
    <row r="969" spans="54:56">
      <c r="BB969" s="26" t="str">
        <f t="shared" si="109"/>
        <v/>
      </c>
      <c r="BC969" s="26" t="str">
        <f t="shared" si="110"/>
        <v/>
      </c>
      <c r="BD969" s="26" t="str">
        <f t="shared" si="111"/>
        <v/>
      </c>
    </row>
    <row r="970" spans="54:56">
      <c r="BB970" s="26" t="str">
        <f t="shared" si="109"/>
        <v/>
      </c>
      <c r="BC970" s="26" t="str">
        <f t="shared" si="110"/>
        <v/>
      </c>
      <c r="BD970" s="26" t="str">
        <f t="shared" si="111"/>
        <v/>
      </c>
    </row>
    <row r="971" spans="54:56">
      <c r="BB971" s="26" t="str">
        <f t="shared" si="109"/>
        <v/>
      </c>
      <c r="BC971" s="26" t="str">
        <f t="shared" si="110"/>
        <v/>
      </c>
      <c r="BD971" s="26" t="str">
        <f t="shared" si="111"/>
        <v/>
      </c>
    </row>
    <row r="972" spans="54:56">
      <c r="BB972" s="26" t="str">
        <f t="shared" si="109"/>
        <v/>
      </c>
      <c r="BC972" s="26" t="str">
        <f t="shared" si="110"/>
        <v/>
      </c>
      <c r="BD972" s="26" t="str">
        <f t="shared" si="111"/>
        <v/>
      </c>
    </row>
    <row r="973" spans="54:56">
      <c r="BB973" s="26" t="str">
        <f t="shared" ref="BB973:BB1036" si="112">+IF(AY973="","",AY973)</f>
        <v/>
      </c>
      <c r="BC973" s="26" t="str">
        <f t="shared" ref="BC973:BC1036" si="113">+IF(AX973="","",AX973)</f>
        <v/>
      </c>
      <c r="BD973" s="26" t="str">
        <f t="shared" ref="BD973:BD1036" si="114">+IF(AW973="","",AW973)</f>
        <v/>
      </c>
    </row>
    <row r="974" spans="54:56">
      <c r="BB974" s="26" t="str">
        <f t="shared" si="112"/>
        <v/>
      </c>
      <c r="BC974" s="26" t="str">
        <f t="shared" si="113"/>
        <v/>
      </c>
      <c r="BD974" s="26" t="str">
        <f t="shared" si="114"/>
        <v/>
      </c>
    </row>
    <row r="975" spans="54:56">
      <c r="BB975" s="26" t="str">
        <f t="shared" si="112"/>
        <v/>
      </c>
      <c r="BC975" s="26" t="str">
        <f t="shared" si="113"/>
        <v/>
      </c>
      <c r="BD975" s="26" t="str">
        <f t="shared" si="114"/>
        <v/>
      </c>
    </row>
    <row r="976" spans="54:56">
      <c r="BB976" s="26" t="str">
        <f t="shared" si="112"/>
        <v/>
      </c>
      <c r="BC976" s="26" t="str">
        <f t="shared" si="113"/>
        <v/>
      </c>
      <c r="BD976" s="26" t="str">
        <f t="shared" si="114"/>
        <v/>
      </c>
    </row>
    <row r="977" spans="54:56">
      <c r="BB977" s="26" t="str">
        <f t="shared" si="112"/>
        <v/>
      </c>
      <c r="BC977" s="26" t="str">
        <f t="shared" si="113"/>
        <v/>
      </c>
      <c r="BD977" s="26" t="str">
        <f t="shared" si="114"/>
        <v/>
      </c>
    </row>
    <row r="978" spans="54:56">
      <c r="BB978" s="26" t="str">
        <f t="shared" si="112"/>
        <v/>
      </c>
      <c r="BC978" s="26" t="str">
        <f t="shared" si="113"/>
        <v/>
      </c>
      <c r="BD978" s="26" t="str">
        <f t="shared" si="114"/>
        <v/>
      </c>
    </row>
    <row r="979" spans="54:56">
      <c r="BB979" s="26" t="str">
        <f t="shared" si="112"/>
        <v/>
      </c>
      <c r="BC979" s="26" t="str">
        <f t="shared" si="113"/>
        <v/>
      </c>
      <c r="BD979" s="26" t="str">
        <f t="shared" si="114"/>
        <v/>
      </c>
    </row>
    <row r="980" spans="54:56">
      <c r="BB980" s="26" t="str">
        <f t="shared" si="112"/>
        <v/>
      </c>
      <c r="BC980" s="26" t="str">
        <f t="shared" si="113"/>
        <v/>
      </c>
      <c r="BD980" s="26" t="str">
        <f t="shared" si="114"/>
        <v/>
      </c>
    </row>
    <row r="981" spans="54:56">
      <c r="BB981" s="26" t="str">
        <f t="shared" si="112"/>
        <v/>
      </c>
      <c r="BC981" s="26" t="str">
        <f t="shared" si="113"/>
        <v/>
      </c>
      <c r="BD981" s="26" t="str">
        <f t="shared" si="114"/>
        <v/>
      </c>
    </row>
    <row r="982" spans="54:56">
      <c r="BB982" s="26" t="str">
        <f t="shared" si="112"/>
        <v/>
      </c>
      <c r="BC982" s="26" t="str">
        <f t="shared" si="113"/>
        <v/>
      </c>
      <c r="BD982" s="26" t="str">
        <f t="shared" si="114"/>
        <v/>
      </c>
    </row>
    <row r="983" spans="54:56">
      <c r="BB983" s="26" t="str">
        <f t="shared" si="112"/>
        <v/>
      </c>
      <c r="BC983" s="26" t="str">
        <f t="shared" si="113"/>
        <v/>
      </c>
      <c r="BD983" s="26" t="str">
        <f t="shared" si="114"/>
        <v/>
      </c>
    </row>
    <row r="984" spans="54:56">
      <c r="BB984" s="26" t="str">
        <f t="shared" si="112"/>
        <v/>
      </c>
      <c r="BC984" s="26" t="str">
        <f t="shared" si="113"/>
        <v/>
      </c>
      <c r="BD984" s="26" t="str">
        <f t="shared" si="114"/>
        <v/>
      </c>
    </row>
    <row r="985" spans="54:56">
      <c r="BB985" s="26" t="str">
        <f t="shared" si="112"/>
        <v/>
      </c>
      <c r="BC985" s="26" t="str">
        <f t="shared" si="113"/>
        <v/>
      </c>
      <c r="BD985" s="26" t="str">
        <f t="shared" si="114"/>
        <v/>
      </c>
    </row>
    <row r="986" spans="54:56">
      <c r="BB986" s="26" t="str">
        <f t="shared" si="112"/>
        <v/>
      </c>
      <c r="BC986" s="26" t="str">
        <f t="shared" si="113"/>
        <v/>
      </c>
      <c r="BD986" s="26" t="str">
        <f t="shared" si="114"/>
        <v/>
      </c>
    </row>
    <row r="987" spans="54:56">
      <c r="BB987" s="26" t="str">
        <f t="shared" si="112"/>
        <v/>
      </c>
      <c r="BC987" s="26" t="str">
        <f t="shared" si="113"/>
        <v/>
      </c>
      <c r="BD987" s="26" t="str">
        <f t="shared" si="114"/>
        <v/>
      </c>
    </row>
    <row r="988" spans="54:56">
      <c r="BB988" s="26" t="str">
        <f t="shared" si="112"/>
        <v/>
      </c>
      <c r="BC988" s="26" t="str">
        <f t="shared" si="113"/>
        <v/>
      </c>
      <c r="BD988" s="26" t="str">
        <f t="shared" si="114"/>
        <v/>
      </c>
    </row>
    <row r="989" spans="54:56">
      <c r="BB989" s="26" t="str">
        <f t="shared" si="112"/>
        <v/>
      </c>
      <c r="BC989" s="26" t="str">
        <f t="shared" si="113"/>
        <v/>
      </c>
      <c r="BD989" s="26" t="str">
        <f t="shared" si="114"/>
        <v/>
      </c>
    </row>
    <row r="990" spans="54:56">
      <c r="BB990" s="26" t="str">
        <f t="shared" si="112"/>
        <v/>
      </c>
      <c r="BC990" s="26" t="str">
        <f t="shared" si="113"/>
        <v/>
      </c>
      <c r="BD990" s="26" t="str">
        <f t="shared" si="114"/>
        <v/>
      </c>
    </row>
    <row r="991" spans="54:56">
      <c r="BB991" s="26" t="str">
        <f t="shared" si="112"/>
        <v/>
      </c>
      <c r="BC991" s="26" t="str">
        <f t="shared" si="113"/>
        <v/>
      </c>
      <c r="BD991" s="26" t="str">
        <f t="shared" si="114"/>
        <v/>
      </c>
    </row>
    <row r="992" spans="54:56">
      <c r="BB992" s="26" t="str">
        <f t="shared" si="112"/>
        <v/>
      </c>
      <c r="BC992" s="26" t="str">
        <f t="shared" si="113"/>
        <v/>
      </c>
      <c r="BD992" s="26" t="str">
        <f t="shared" si="114"/>
        <v/>
      </c>
    </row>
    <row r="993" spans="54:56">
      <c r="BB993" s="26" t="str">
        <f t="shared" si="112"/>
        <v/>
      </c>
      <c r="BC993" s="26" t="str">
        <f t="shared" si="113"/>
        <v/>
      </c>
      <c r="BD993" s="26" t="str">
        <f t="shared" si="114"/>
        <v/>
      </c>
    </row>
    <row r="994" spans="54:56">
      <c r="BB994" s="26" t="str">
        <f t="shared" si="112"/>
        <v/>
      </c>
      <c r="BC994" s="26" t="str">
        <f t="shared" si="113"/>
        <v/>
      </c>
      <c r="BD994" s="26" t="str">
        <f t="shared" si="114"/>
        <v/>
      </c>
    </row>
    <row r="995" spans="54:56">
      <c r="BB995" s="26" t="str">
        <f t="shared" si="112"/>
        <v/>
      </c>
      <c r="BC995" s="26" t="str">
        <f t="shared" si="113"/>
        <v/>
      </c>
      <c r="BD995" s="26" t="str">
        <f t="shared" si="114"/>
        <v/>
      </c>
    </row>
    <row r="996" spans="54:56">
      <c r="BB996" s="26" t="str">
        <f t="shared" si="112"/>
        <v/>
      </c>
      <c r="BC996" s="26" t="str">
        <f t="shared" si="113"/>
        <v/>
      </c>
      <c r="BD996" s="26" t="str">
        <f t="shared" si="114"/>
        <v/>
      </c>
    </row>
    <row r="997" spans="54:56">
      <c r="BB997" s="26" t="str">
        <f t="shared" si="112"/>
        <v/>
      </c>
      <c r="BC997" s="26" t="str">
        <f t="shared" si="113"/>
        <v/>
      </c>
      <c r="BD997" s="26" t="str">
        <f t="shared" si="114"/>
        <v/>
      </c>
    </row>
    <row r="998" spans="54:56">
      <c r="BB998" s="26" t="str">
        <f t="shared" si="112"/>
        <v/>
      </c>
      <c r="BC998" s="26" t="str">
        <f t="shared" si="113"/>
        <v/>
      </c>
      <c r="BD998" s="26" t="str">
        <f t="shared" si="114"/>
        <v/>
      </c>
    </row>
    <row r="999" spans="54:56">
      <c r="BB999" s="26" t="str">
        <f t="shared" si="112"/>
        <v/>
      </c>
      <c r="BC999" s="26" t="str">
        <f t="shared" si="113"/>
        <v/>
      </c>
      <c r="BD999" s="26" t="str">
        <f t="shared" si="114"/>
        <v/>
      </c>
    </row>
    <row r="1000" spans="54:56">
      <c r="BB1000" s="26" t="str">
        <f t="shared" si="112"/>
        <v/>
      </c>
      <c r="BC1000" s="26" t="str">
        <f t="shared" si="113"/>
        <v/>
      </c>
      <c r="BD1000" s="26" t="str">
        <f t="shared" si="114"/>
        <v/>
      </c>
    </row>
    <row r="1001" spans="54:56">
      <c r="BB1001" s="26" t="str">
        <f t="shared" si="112"/>
        <v/>
      </c>
      <c r="BC1001" s="26" t="str">
        <f t="shared" si="113"/>
        <v/>
      </c>
      <c r="BD1001" s="26" t="str">
        <f t="shared" si="114"/>
        <v/>
      </c>
    </row>
    <row r="1002" spans="54:56">
      <c r="BB1002" s="26" t="str">
        <f t="shared" si="112"/>
        <v/>
      </c>
      <c r="BC1002" s="26" t="str">
        <f t="shared" si="113"/>
        <v/>
      </c>
      <c r="BD1002" s="26" t="str">
        <f t="shared" si="114"/>
        <v/>
      </c>
    </row>
    <row r="1003" spans="54:56">
      <c r="BB1003" s="26" t="str">
        <f t="shared" si="112"/>
        <v/>
      </c>
      <c r="BC1003" s="26" t="str">
        <f t="shared" si="113"/>
        <v/>
      </c>
      <c r="BD1003" s="26" t="str">
        <f t="shared" si="114"/>
        <v/>
      </c>
    </row>
    <row r="1004" spans="54:56">
      <c r="BB1004" s="26" t="str">
        <f t="shared" si="112"/>
        <v/>
      </c>
      <c r="BC1004" s="26" t="str">
        <f t="shared" si="113"/>
        <v/>
      </c>
      <c r="BD1004" s="26" t="str">
        <f t="shared" si="114"/>
        <v/>
      </c>
    </row>
    <row r="1005" spans="54:56">
      <c r="BB1005" s="26" t="str">
        <f t="shared" si="112"/>
        <v/>
      </c>
      <c r="BC1005" s="26" t="str">
        <f t="shared" si="113"/>
        <v/>
      </c>
      <c r="BD1005" s="26" t="str">
        <f t="shared" si="114"/>
        <v/>
      </c>
    </row>
    <row r="1006" spans="54:56">
      <c r="BB1006" s="26" t="str">
        <f t="shared" si="112"/>
        <v/>
      </c>
      <c r="BC1006" s="26" t="str">
        <f t="shared" si="113"/>
        <v/>
      </c>
      <c r="BD1006" s="26" t="str">
        <f t="shared" si="114"/>
        <v/>
      </c>
    </row>
    <row r="1007" spans="54:56">
      <c r="BB1007" s="26" t="str">
        <f t="shared" si="112"/>
        <v/>
      </c>
      <c r="BC1007" s="26" t="str">
        <f t="shared" si="113"/>
        <v/>
      </c>
      <c r="BD1007" s="26" t="str">
        <f t="shared" si="114"/>
        <v/>
      </c>
    </row>
    <row r="1008" spans="54:56">
      <c r="BB1008" s="26" t="str">
        <f t="shared" si="112"/>
        <v/>
      </c>
      <c r="BC1008" s="26" t="str">
        <f t="shared" si="113"/>
        <v/>
      </c>
      <c r="BD1008" s="26" t="str">
        <f t="shared" si="114"/>
        <v/>
      </c>
    </row>
    <row r="1009" spans="54:56">
      <c r="BB1009" s="26" t="str">
        <f t="shared" si="112"/>
        <v/>
      </c>
      <c r="BC1009" s="26" t="str">
        <f t="shared" si="113"/>
        <v/>
      </c>
      <c r="BD1009" s="26" t="str">
        <f t="shared" si="114"/>
        <v/>
      </c>
    </row>
    <row r="1010" spans="54:56">
      <c r="BB1010" s="26" t="str">
        <f t="shared" si="112"/>
        <v/>
      </c>
      <c r="BC1010" s="26" t="str">
        <f t="shared" si="113"/>
        <v/>
      </c>
      <c r="BD1010" s="26" t="str">
        <f t="shared" si="114"/>
        <v/>
      </c>
    </row>
    <row r="1011" spans="54:56">
      <c r="BB1011" s="26" t="str">
        <f t="shared" si="112"/>
        <v/>
      </c>
      <c r="BC1011" s="26" t="str">
        <f t="shared" si="113"/>
        <v/>
      </c>
      <c r="BD1011" s="26" t="str">
        <f t="shared" si="114"/>
        <v/>
      </c>
    </row>
    <row r="1012" spans="54:56">
      <c r="BB1012" s="26" t="str">
        <f t="shared" si="112"/>
        <v/>
      </c>
      <c r="BC1012" s="26" t="str">
        <f t="shared" si="113"/>
        <v/>
      </c>
      <c r="BD1012" s="26" t="str">
        <f t="shared" si="114"/>
        <v/>
      </c>
    </row>
    <row r="1013" spans="54:56">
      <c r="BB1013" s="26" t="str">
        <f t="shared" si="112"/>
        <v/>
      </c>
      <c r="BC1013" s="26" t="str">
        <f t="shared" si="113"/>
        <v/>
      </c>
      <c r="BD1013" s="26" t="str">
        <f t="shared" si="114"/>
        <v/>
      </c>
    </row>
    <row r="1014" spans="54:56">
      <c r="BB1014" s="26" t="str">
        <f t="shared" si="112"/>
        <v/>
      </c>
      <c r="BC1014" s="26" t="str">
        <f t="shared" si="113"/>
        <v/>
      </c>
      <c r="BD1014" s="26" t="str">
        <f t="shared" si="114"/>
        <v/>
      </c>
    </row>
    <row r="1015" spans="54:56">
      <c r="BB1015" s="26" t="str">
        <f t="shared" si="112"/>
        <v/>
      </c>
      <c r="BC1015" s="26" t="str">
        <f t="shared" si="113"/>
        <v/>
      </c>
      <c r="BD1015" s="26" t="str">
        <f t="shared" si="114"/>
        <v/>
      </c>
    </row>
    <row r="1016" spans="54:56">
      <c r="BB1016" s="26" t="str">
        <f t="shared" si="112"/>
        <v/>
      </c>
      <c r="BC1016" s="26" t="str">
        <f t="shared" si="113"/>
        <v/>
      </c>
      <c r="BD1016" s="26" t="str">
        <f t="shared" si="114"/>
        <v/>
      </c>
    </row>
    <row r="1017" spans="54:56">
      <c r="BB1017" s="26" t="str">
        <f t="shared" si="112"/>
        <v/>
      </c>
      <c r="BC1017" s="26" t="str">
        <f t="shared" si="113"/>
        <v/>
      </c>
      <c r="BD1017" s="26" t="str">
        <f t="shared" si="114"/>
        <v/>
      </c>
    </row>
    <row r="1018" spans="54:56">
      <c r="BB1018" s="26" t="str">
        <f t="shared" si="112"/>
        <v/>
      </c>
      <c r="BC1018" s="26" t="str">
        <f t="shared" si="113"/>
        <v/>
      </c>
      <c r="BD1018" s="26" t="str">
        <f t="shared" si="114"/>
        <v/>
      </c>
    </row>
    <row r="1019" spans="54:56">
      <c r="BB1019" s="26" t="str">
        <f t="shared" si="112"/>
        <v/>
      </c>
      <c r="BC1019" s="26" t="str">
        <f t="shared" si="113"/>
        <v/>
      </c>
      <c r="BD1019" s="26" t="str">
        <f t="shared" si="114"/>
        <v/>
      </c>
    </row>
    <row r="1020" spans="54:56">
      <c r="BB1020" s="26" t="str">
        <f t="shared" si="112"/>
        <v/>
      </c>
      <c r="BC1020" s="26" t="str">
        <f t="shared" si="113"/>
        <v/>
      </c>
      <c r="BD1020" s="26" t="str">
        <f t="shared" si="114"/>
        <v/>
      </c>
    </row>
    <row r="1021" spans="54:56">
      <c r="BB1021" s="26" t="str">
        <f t="shared" si="112"/>
        <v/>
      </c>
      <c r="BC1021" s="26" t="str">
        <f t="shared" si="113"/>
        <v/>
      </c>
      <c r="BD1021" s="26" t="str">
        <f t="shared" si="114"/>
        <v/>
      </c>
    </row>
    <row r="1022" spans="54:56">
      <c r="BB1022" s="26" t="str">
        <f t="shared" si="112"/>
        <v/>
      </c>
      <c r="BC1022" s="26" t="str">
        <f t="shared" si="113"/>
        <v/>
      </c>
      <c r="BD1022" s="26" t="str">
        <f t="shared" si="114"/>
        <v/>
      </c>
    </row>
    <row r="1023" spans="54:56">
      <c r="BB1023" s="26" t="str">
        <f t="shared" si="112"/>
        <v/>
      </c>
      <c r="BC1023" s="26" t="str">
        <f t="shared" si="113"/>
        <v/>
      </c>
      <c r="BD1023" s="26" t="str">
        <f t="shared" si="114"/>
        <v/>
      </c>
    </row>
    <row r="1024" spans="54:56">
      <c r="BB1024" s="26" t="str">
        <f t="shared" si="112"/>
        <v/>
      </c>
      <c r="BC1024" s="26" t="str">
        <f t="shared" si="113"/>
        <v/>
      </c>
      <c r="BD1024" s="26" t="str">
        <f t="shared" si="114"/>
        <v/>
      </c>
    </row>
    <row r="1025" spans="54:56">
      <c r="BB1025" s="26" t="str">
        <f t="shared" si="112"/>
        <v/>
      </c>
      <c r="BC1025" s="26" t="str">
        <f t="shared" si="113"/>
        <v/>
      </c>
      <c r="BD1025" s="26" t="str">
        <f t="shared" si="114"/>
        <v/>
      </c>
    </row>
    <row r="1026" spans="54:56">
      <c r="BB1026" s="26" t="str">
        <f t="shared" si="112"/>
        <v/>
      </c>
      <c r="BC1026" s="26" t="str">
        <f t="shared" si="113"/>
        <v/>
      </c>
      <c r="BD1026" s="26" t="str">
        <f t="shared" si="114"/>
        <v/>
      </c>
    </row>
    <row r="1027" spans="54:56">
      <c r="BB1027" s="26" t="str">
        <f t="shared" si="112"/>
        <v/>
      </c>
      <c r="BC1027" s="26" t="str">
        <f t="shared" si="113"/>
        <v/>
      </c>
      <c r="BD1027" s="26" t="str">
        <f t="shared" si="114"/>
        <v/>
      </c>
    </row>
    <row r="1028" spans="54:56">
      <c r="BB1028" s="26" t="str">
        <f t="shared" si="112"/>
        <v/>
      </c>
      <c r="BC1028" s="26" t="str">
        <f t="shared" si="113"/>
        <v/>
      </c>
      <c r="BD1028" s="26" t="str">
        <f t="shared" si="114"/>
        <v/>
      </c>
    </row>
    <row r="1029" spans="54:56">
      <c r="BB1029" s="26" t="str">
        <f t="shared" si="112"/>
        <v/>
      </c>
      <c r="BC1029" s="26" t="str">
        <f t="shared" si="113"/>
        <v/>
      </c>
      <c r="BD1029" s="26" t="str">
        <f t="shared" si="114"/>
        <v/>
      </c>
    </row>
    <row r="1030" spans="54:56">
      <c r="BB1030" s="26" t="str">
        <f t="shared" si="112"/>
        <v/>
      </c>
      <c r="BC1030" s="26" t="str">
        <f t="shared" si="113"/>
        <v/>
      </c>
      <c r="BD1030" s="26" t="str">
        <f t="shared" si="114"/>
        <v/>
      </c>
    </row>
    <row r="1031" spans="54:56">
      <c r="BB1031" s="26" t="str">
        <f t="shared" si="112"/>
        <v/>
      </c>
      <c r="BC1031" s="26" t="str">
        <f t="shared" si="113"/>
        <v/>
      </c>
      <c r="BD1031" s="26" t="str">
        <f t="shared" si="114"/>
        <v/>
      </c>
    </row>
    <row r="1032" spans="54:56">
      <c r="BB1032" s="26" t="str">
        <f t="shared" si="112"/>
        <v/>
      </c>
      <c r="BC1032" s="26" t="str">
        <f t="shared" si="113"/>
        <v/>
      </c>
      <c r="BD1032" s="26" t="str">
        <f t="shared" si="114"/>
        <v/>
      </c>
    </row>
    <row r="1033" spans="54:56">
      <c r="BB1033" s="26" t="str">
        <f t="shared" si="112"/>
        <v/>
      </c>
      <c r="BC1033" s="26" t="str">
        <f t="shared" si="113"/>
        <v/>
      </c>
      <c r="BD1033" s="26" t="str">
        <f t="shared" si="114"/>
        <v/>
      </c>
    </row>
    <row r="1034" spans="54:56">
      <c r="BB1034" s="26" t="str">
        <f t="shared" si="112"/>
        <v/>
      </c>
      <c r="BC1034" s="26" t="str">
        <f t="shared" si="113"/>
        <v/>
      </c>
      <c r="BD1034" s="26" t="str">
        <f t="shared" si="114"/>
        <v/>
      </c>
    </row>
    <row r="1035" spans="54:56">
      <c r="BB1035" s="26" t="str">
        <f t="shared" si="112"/>
        <v/>
      </c>
      <c r="BC1035" s="26" t="str">
        <f t="shared" si="113"/>
        <v/>
      </c>
      <c r="BD1035" s="26" t="str">
        <f t="shared" si="114"/>
        <v/>
      </c>
    </row>
    <row r="1036" spans="54:56">
      <c r="BB1036" s="26" t="str">
        <f t="shared" si="112"/>
        <v/>
      </c>
      <c r="BC1036" s="26" t="str">
        <f t="shared" si="113"/>
        <v/>
      </c>
      <c r="BD1036" s="26" t="str">
        <f t="shared" si="114"/>
        <v/>
      </c>
    </row>
    <row r="1037" spans="54:56">
      <c r="BB1037" s="26" t="str">
        <f t="shared" ref="BB1037:BB1100" si="115">+IF(AY1037="","",AY1037)</f>
        <v/>
      </c>
      <c r="BC1037" s="26" t="str">
        <f t="shared" ref="BC1037:BC1100" si="116">+IF(AX1037="","",AX1037)</f>
        <v/>
      </c>
      <c r="BD1037" s="26" t="str">
        <f t="shared" ref="BD1037:BD1100" si="117">+IF(AW1037="","",AW1037)</f>
        <v/>
      </c>
    </row>
    <row r="1038" spans="54:56">
      <c r="BB1038" s="26" t="str">
        <f t="shared" si="115"/>
        <v/>
      </c>
      <c r="BC1038" s="26" t="str">
        <f t="shared" si="116"/>
        <v/>
      </c>
      <c r="BD1038" s="26" t="str">
        <f t="shared" si="117"/>
        <v/>
      </c>
    </row>
    <row r="1039" spans="54:56">
      <c r="BB1039" s="26" t="str">
        <f t="shared" si="115"/>
        <v/>
      </c>
      <c r="BC1039" s="26" t="str">
        <f t="shared" si="116"/>
        <v/>
      </c>
      <c r="BD1039" s="26" t="str">
        <f t="shared" si="117"/>
        <v/>
      </c>
    </row>
    <row r="1040" spans="54:56">
      <c r="BB1040" s="26" t="str">
        <f t="shared" si="115"/>
        <v/>
      </c>
      <c r="BC1040" s="26" t="str">
        <f t="shared" si="116"/>
        <v/>
      </c>
      <c r="BD1040" s="26" t="str">
        <f t="shared" si="117"/>
        <v/>
      </c>
    </row>
    <row r="1041" spans="54:56">
      <c r="BB1041" s="26" t="str">
        <f t="shared" si="115"/>
        <v/>
      </c>
      <c r="BC1041" s="26" t="str">
        <f t="shared" si="116"/>
        <v/>
      </c>
      <c r="BD1041" s="26" t="str">
        <f t="shared" si="117"/>
        <v/>
      </c>
    </row>
    <row r="1042" spans="54:56">
      <c r="BB1042" s="26" t="str">
        <f t="shared" si="115"/>
        <v/>
      </c>
      <c r="BC1042" s="26" t="str">
        <f t="shared" si="116"/>
        <v/>
      </c>
      <c r="BD1042" s="26" t="str">
        <f t="shared" si="117"/>
        <v/>
      </c>
    </row>
    <row r="1043" spans="54:56">
      <c r="BB1043" s="26" t="str">
        <f t="shared" si="115"/>
        <v/>
      </c>
      <c r="BC1043" s="26" t="str">
        <f t="shared" si="116"/>
        <v/>
      </c>
      <c r="BD1043" s="26" t="str">
        <f t="shared" si="117"/>
        <v/>
      </c>
    </row>
    <row r="1044" spans="54:56">
      <c r="BB1044" s="26" t="str">
        <f t="shared" si="115"/>
        <v/>
      </c>
      <c r="BC1044" s="26" t="str">
        <f t="shared" si="116"/>
        <v/>
      </c>
      <c r="BD1044" s="26" t="str">
        <f t="shared" si="117"/>
        <v/>
      </c>
    </row>
    <row r="1045" spans="54:56">
      <c r="BB1045" s="26" t="str">
        <f t="shared" si="115"/>
        <v/>
      </c>
      <c r="BC1045" s="26" t="str">
        <f t="shared" si="116"/>
        <v/>
      </c>
      <c r="BD1045" s="26" t="str">
        <f t="shared" si="117"/>
        <v/>
      </c>
    </row>
    <row r="1046" spans="54:56">
      <c r="BB1046" s="26" t="str">
        <f t="shared" si="115"/>
        <v/>
      </c>
      <c r="BC1046" s="26" t="str">
        <f t="shared" si="116"/>
        <v/>
      </c>
      <c r="BD1046" s="26" t="str">
        <f t="shared" si="117"/>
        <v/>
      </c>
    </row>
    <row r="1047" spans="54:56">
      <c r="BB1047" s="26" t="str">
        <f t="shared" si="115"/>
        <v/>
      </c>
      <c r="BC1047" s="26" t="str">
        <f t="shared" si="116"/>
        <v/>
      </c>
      <c r="BD1047" s="26" t="str">
        <f t="shared" si="117"/>
        <v/>
      </c>
    </row>
    <row r="1048" spans="54:56">
      <c r="BB1048" s="26" t="str">
        <f t="shared" si="115"/>
        <v/>
      </c>
      <c r="BC1048" s="26" t="str">
        <f t="shared" si="116"/>
        <v/>
      </c>
      <c r="BD1048" s="26" t="str">
        <f t="shared" si="117"/>
        <v/>
      </c>
    </row>
    <row r="1049" spans="54:56">
      <c r="BB1049" s="26" t="str">
        <f t="shared" si="115"/>
        <v/>
      </c>
      <c r="BC1049" s="26" t="str">
        <f t="shared" si="116"/>
        <v/>
      </c>
      <c r="BD1049" s="26" t="str">
        <f t="shared" si="117"/>
        <v/>
      </c>
    </row>
    <row r="1050" spans="54:56">
      <c r="BB1050" s="26" t="str">
        <f t="shared" si="115"/>
        <v/>
      </c>
      <c r="BC1050" s="26" t="str">
        <f t="shared" si="116"/>
        <v/>
      </c>
      <c r="BD1050" s="26" t="str">
        <f t="shared" si="117"/>
        <v/>
      </c>
    </row>
    <row r="1051" spans="54:56">
      <c r="BB1051" s="26" t="str">
        <f t="shared" si="115"/>
        <v/>
      </c>
      <c r="BC1051" s="26" t="str">
        <f t="shared" si="116"/>
        <v/>
      </c>
      <c r="BD1051" s="26" t="str">
        <f t="shared" si="117"/>
        <v/>
      </c>
    </row>
    <row r="1052" spans="54:56">
      <c r="BB1052" s="26" t="str">
        <f t="shared" si="115"/>
        <v/>
      </c>
      <c r="BC1052" s="26" t="str">
        <f t="shared" si="116"/>
        <v/>
      </c>
      <c r="BD1052" s="26" t="str">
        <f t="shared" si="117"/>
        <v/>
      </c>
    </row>
    <row r="1053" spans="54:56">
      <c r="BB1053" s="26" t="str">
        <f t="shared" si="115"/>
        <v/>
      </c>
      <c r="BC1053" s="26" t="str">
        <f t="shared" si="116"/>
        <v/>
      </c>
      <c r="BD1053" s="26" t="str">
        <f t="shared" si="117"/>
        <v/>
      </c>
    </row>
    <row r="1054" spans="54:56">
      <c r="BB1054" s="26" t="str">
        <f t="shared" si="115"/>
        <v/>
      </c>
      <c r="BC1054" s="26" t="str">
        <f t="shared" si="116"/>
        <v/>
      </c>
      <c r="BD1054" s="26" t="str">
        <f t="shared" si="117"/>
        <v/>
      </c>
    </row>
    <row r="1055" spans="54:56">
      <c r="BB1055" s="26" t="str">
        <f t="shared" si="115"/>
        <v/>
      </c>
      <c r="BC1055" s="26" t="str">
        <f t="shared" si="116"/>
        <v/>
      </c>
      <c r="BD1055" s="26" t="str">
        <f t="shared" si="117"/>
        <v/>
      </c>
    </row>
    <row r="1056" spans="54:56">
      <c r="BB1056" s="26" t="str">
        <f t="shared" si="115"/>
        <v/>
      </c>
      <c r="BC1056" s="26" t="str">
        <f t="shared" si="116"/>
        <v/>
      </c>
      <c r="BD1056" s="26" t="str">
        <f t="shared" si="117"/>
        <v/>
      </c>
    </row>
    <row r="1057" spans="54:56">
      <c r="BB1057" s="26" t="str">
        <f t="shared" si="115"/>
        <v/>
      </c>
      <c r="BC1057" s="26" t="str">
        <f t="shared" si="116"/>
        <v/>
      </c>
      <c r="BD1057" s="26" t="str">
        <f t="shared" si="117"/>
        <v/>
      </c>
    </row>
    <row r="1058" spans="54:56">
      <c r="BB1058" s="26" t="str">
        <f t="shared" si="115"/>
        <v/>
      </c>
      <c r="BC1058" s="26" t="str">
        <f t="shared" si="116"/>
        <v/>
      </c>
      <c r="BD1058" s="26" t="str">
        <f t="shared" si="117"/>
        <v/>
      </c>
    </row>
    <row r="1059" spans="54:56">
      <c r="BB1059" s="26" t="str">
        <f t="shared" si="115"/>
        <v/>
      </c>
      <c r="BC1059" s="26" t="str">
        <f t="shared" si="116"/>
        <v/>
      </c>
      <c r="BD1059" s="26" t="str">
        <f t="shared" si="117"/>
        <v/>
      </c>
    </row>
    <row r="1060" spans="54:56">
      <c r="BB1060" s="26" t="str">
        <f t="shared" si="115"/>
        <v/>
      </c>
      <c r="BC1060" s="26" t="str">
        <f t="shared" si="116"/>
        <v/>
      </c>
      <c r="BD1060" s="26" t="str">
        <f t="shared" si="117"/>
        <v/>
      </c>
    </row>
    <row r="1061" spans="54:56">
      <c r="BB1061" s="26" t="str">
        <f t="shared" si="115"/>
        <v/>
      </c>
      <c r="BC1061" s="26" t="str">
        <f t="shared" si="116"/>
        <v/>
      </c>
      <c r="BD1061" s="26" t="str">
        <f t="shared" si="117"/>
        <v/>
      </c>
    </row>
    <row r="1062" spans="54:56">
      <c r="BB1062" s="26" t="str">
        <f t="shared" si="115"/>
        <v/>
      </c>
      <c r="BC1062" s="26" t="str">
        <f t="shared" si="116"/>
        <v/>
      </c>
      <c r="BD1062" s="26" t="str">
        <f t="shared" si="117"/>
        <v/>
      </c>
    </row>
    <row r="1063" spans="54:56">
      <c r="BB1063" s="26" t="str">
        <f t="shared" si="115"/>
        <v/>
      </c>
      <c r="BC1063" s="26" t="str">
        <f t="shared" si="116"/>
        <v/>
      </c>
      <c r="BD1063" s="26" t="str">
        <f t="shared" si="117"/>
        <v/>
      </c>
    </row>
    <row r="1064" spans="54:56">
      <c r="BB1064" s="26" t="str">
        <f t="shared" si="115"/>
        <v/>
      </c>
      <c r="BC1064" s="26" t="str">
        <f t="shared" si="116"/>
        <v/>
      </c>
      <c r="BD1064" s="26" t="str">
        <f t="shared" si="117"/>
        <v/>
      </c>
    </row>
    <row r="1065" spans="54:56">
      <c r="BB1065" s="26" t="str">
        <f t="shared" si="115"/>
        <v/>
      </c>
      <c r="BC1065" s="26" t="str">
        <f t="shared" si="116"/>
        <v/>
      </c>
      <c r="BD1065" s="26" t="str">
        <f t="shared" si="117"/>
        <v/>
      </c>
    </row>
    <row r="1066" spans="54:56">
      <c r="BB1066" s="26" t="str">
        <f t="shared" si="115"/>
        <v/>
      </c>
      <c r="BC1066" s="26" t="str">
        <f t="shared" si="116"/>
        <v/>
      </c>
      <c r="BD1066" s="26" t="str">
        <f t="shared" si="117"/>
        <v/>
      </c>
    </row>
    <row r="1067" spans="54:56">
      <c r="BB1067" s="26" t="str">
        <f t="shared" si="115"/>
        <v/>
      </c>
      <c r="BC1067" s="26" t="str">
        <f t="shared" si="116"/>
        <v/>
      </c>
      <c r="BD1067" s="26" t="str">
        <f t="shared" si="117"/>
        <v/>
      </c>
    </row>
    <row r="1068" spans="54:56">
      <c r="BB1068" s="26" t="str">
        <f t="shared" si="115"/>
        <v/>
      </c>
      <c r="BC1068" s="26" t="str">
        <f t="shared" si="116"/>
        <v/>
      </c>
      <c r="BD1068" s="26" t="str">
        <f t="shared" si="117"/>
        <v/>
      </c>
    </row>
    <row r="1069" spans="54:56">
      <c r="BB1069" s="26" t="str">
        <f t="shared" si="115"/>
        <v/>
      </c>
      <c r="BC1069" s="26" t="str">
        <f t="shared" si="116"/>
        <v/>
      </c>
      <c r="BD1069" s="26" t="str">
        <f t="shared" si="117"/>
        <v/>
      </c>
    </row>
    <row r="1070" spans="54:56">
      <c r="BB1070" s="26" t="str">
        <f t="shared" si="115"/>
        <v/>
      </c>
      <c r="BC1070" s="26" t="str">
        <f t="shared" si="116"/>
        <v/>
      </c>
      <c r="BD1070" s="26" t="str">
        <f t="shared" si="117"/>
        <v/>
      </c>
    </row>
    <row r="1071" spans="54:56">
      <c r="BB1071" s="26" t="str">
        <f t="shared" si="115"/>
        <v/>
      </c>
      <c r="BC1071" s="26" t="str">
        <f t="shared" si="116"/>
        <v/>
      </c>
      <c r="BD1071" s="26" t="str">
        <f t="shared" si="117"/>
        <v/>
      </c>
    </row>
    <row r="1072" spans="54:56">
      <c r="BB1072" s="26" t="str">
        <f t="shared" si="115"/>
        <v/>
      </c>
      <c r="BC1072" s="26" t="str">
        <f t="shared" si="116"/>
        <v/>
      </c>
      <c r="BD1072" s="26" t="str">
        <f t="shared" si="117"/>
        <v/>
      </c>
    </row>
    <row r="1073" spans="54:56">
      <c r="BB1073" s="26" t="str">
        <f t="shared" si="115"/>
        <v/>
      </c>
      <c r="BC1073" s="26" t="str">
        <f t="shared" si="116"/>
        <v/>
      </c>
      <c r="BD1073" s="26" t="str">
        <f t="shared" si="117"/>
        <v/>
      </c>
    </row>
    <row r="1074" spans="54:56">
      <c r="BB1074" s="26" t="str">
        <f t="shared" si="115"/>
        <v/>
      </c>
      <c r="BC1074" s="26" t="str">
        <f t="shared" si="116"/>
        <v/>
      </c>
      <c r="BD1074" s="26" t="str">
        <f t="shared" si="117"/>
        <v/>
      </c>
    </row>
    <row r="1075" spans="54:56">
      <c r="BB1075" s="26" t="str">
        <f t="shared" si="115"/>
        <v/>
      </c>
      <c r="BC1075" s="26" t="str">
        <f t="shared" si="116"/>
        <v/>
      </c>
      <c r="BD1075" s="26" t="str">
        <f t="shared" si="117"/>
        <v/>
      </c>
    </row>
    <row r="1076" spans="54:56">
      <c r="BB1076" s="26" t="str">
        <f t="shared" si="115"/>
        <v/>
      </c>
      <c r="BC1076" s="26" t="str">
        <f t="shared" si="116"/>
        <v/>
      </c>
      <c r="BD1076" s="26" t="str">
        <f t="shared" si="117"/>
        <v/>
      </c>
    </row>
    <row r="1077" spans="54:56">
      <c r="BB1077" s="26" t="str">
        <f t="shared" si="115"/>
        <v/>
      </c>
      <c r="BC1077" s="26" t="str">
        <f t="shared" si="116"/>
        <v/>
      </c>
      <c r="BD1077" s="26" t="str">
        <f t="shared" si="117"/>
        <v/>
      </c>
    </row>
    <row r="1078" spans="54:56">
      <c r="BB1078" s="26" t="str">
        <f t="shared" si="115"/>
        <v/>
      </c>
      <c r="BC1078" s="26" t="str">
        <f t="shared" si="116"/>
        <v/>
      </c>
      <c r="BD1078" s="26" t="str">
        <f t="shared" si="117"/>
        <v/>
      </c>
    </row>
    <row r="1079" spans="54:56">
      <c r="BB1079" s="26" t="str">
        <f t="shared" si="115"/>
        <v/>
      </c>
      <c r="BC1079" s="26" t="str">
        <f t="shared" si="116"/>
        <v/>
      </c>
      <c r="BD1079" s="26" t="str">
        <f t="shared" si="117"/>
        <v/>
      </c>
    </row>
    <row r="1080" spans="54:56">
      <c r="BB1080" s="26" t="str">
        <f t="shared" si="115"/>
        <v/>
      </c>
      <c r="BC1080" s="26" t="str">
        <f t="shared" si="116"/>
        <v/>
      </c>
      <c r="BD1080" s="26" t="str">
        <f t="shared" si="117"/>
        <v/>
      </c>
    </row>
    <row r="1081" spans="54:56">
      <c r="BB1081" s="26" t="str">
        <f t="shared" si="115"/>
        <v/>
      </c>
      <c r="BC1081" s="26" t="str">
        <f t="shared" si="116"/>
        <v/>
      </c>
      <c r="BD1081" s="26" t="str">
        <f t="shared" si="117"/>
        <v/>
      </c>
    </row>
    <row r="1082" spans="54:56">
      <c r="BB1082" s="26" t="str">
        <f t="shared" si="115"/>
        <v/>
      </c>
      <c r="BC1082" s="26" t="str">
        <f t="shared" si="116"/>
        <v/>
      </c>
      <c r="BD1082" s="26" t="str">
        <f t="shared" si="117"/>
        <v/>
      </c>
    </row>
    <row r="1083" spans="54:56">
      <c r="BB1083" s="26" t="str">
        <f t="shared" si="115"/>
        <v/>
      </c>
      <c r="BC1083" s="26" t="str">
        <f t="shared" si="116"/>
        <v/>
      </c>
      <c r="BD1083" s="26" t="str">
        <f t="shared" si="117"/>
        <v/>
      </c>
    </row>
    <row r="1084" spans="54:56">
      <c r="BB1084" s="26" t="str">
        <f t="shared" si="115"/>
        <v/>
      </c>
      <c r="BC1084" s="26" t="str">
        <f t="shared" si="116"/>
        <v/>
      </c>
      <c r="BD1084" s="26" t="str">
        <f t="shared" si="117"/>
        <v/>
      </c>
    </row>
    <row r="1085" spans="54:56">
      <c r="BB1085" s="26" t="str">
        <f t="shared" si="115"/>
        <v/>
      </c>
      <c r="BC1085" s="26" t="str">
        <f t="shared" si="116"/>
        <v/>
      </c>
      <c r="BD1085" s="26" t="str">
        <f t="shared" si="117"/>
        <v/>
      </c>
    </row>
    <row r="1086" spans="54:56">
      <c r="BB1086" s="26" t="str">
        <f t="shared" si="115"/>
        <v/>
      </c>
      <c r="BC1086" s="26" t="str">
        <f t="shared" si="116"/>
        <v/>
      </c>
      <c r="BD1086" s="26" t="str">
        <f t="shared" si="117"/>
        <v/>
      </c>
    </row>
    <row r="1087" spans="54:56">
      <c r="BB1087" s="26" t="str">
        <f t="shared" si="115"/>
        <v/>
      </c>
      <c r="BC1087" s="26" t="str">
        <f t="shared" si="116"/>
        <v/>
      </c>
      <c r="BD1087" s="26" t="str">
        <f t="shared" si="117"/>
        <v/>
      </c>
    </row>
    <row r="1088" spans="54:56">
      <c r="BB1088" s="26" t="str">
        <f t="shared" si="115"/>
        <v/>
      </c>
      <c r="BC1088" s="26" t="str">
        <f t="shared" si="116"/>
        <v/>
      </c>
      <c r="BD1088" s="26" t="str">
        <f t="shared" si="117"/>
        <v/>
      </c>
    </row>
    <row r="1089" spans="54:56">
      <c r="BB1089" s="26" t="str">
        <f t="shared" si="115"/>
        <v/>
      </c>
      <c r="BC1089" s="26" t="str">
        <f t="shared" si="116"/>
        <v/>
      </c>
      <c r="BD1089" s="26" t="str">
        <f t="shared" si="117"/>
        <v/>
      </c>
    </row>
    <row r="1090" spans="54:56">
      <c r="BB1090" s="26" t="str">
        <f t="shared" si="115"/>
        <v/>
      </c>
      <c r="BC1090" s="26" t="str">
        <f t="shared" si="116"/>
        <v/>
      </c>
      <c r="BD1090" s="26" t="str">
        <f t="shared" si="117"/>
        <v/>
      </c>
    </row>
    <row r="1091" spans="54:56">
      <c r="BB1091" s="26" t="str">
        <f t="shared" si="115"/>
        <v/>
      </c>
      <c r="BC1091" s="26" t="str">
        <f t="shared" si="116"/>
        <v/>
      </c>
      <c r="BD1091" s="26" t="str">
        <f t="shared" si="117"/>
        <v/>
      </c>
    </row>
    <row r="1092" spans="54:56">
      <c r="BB1092" s="26" t="str">
        <f t="shared" si="115"/>
        <v/>
      </c>
      <c r="BC1092" s="26" t="str">
        <f t="shared" si="116"/>
        <v/>
      </c>
      <c r="BD1092" s="26" t="str">
        <f t="shared" si="117"/>
        <v/>
      </c>
    </row>
    <row r="1093" spans="54:56">
      <c r="BB1093" s="26" t="str">
        <f t="shared" si="115"/>
        <v/>
      </c>
      <c r="BC1093" s="26" t="str">
        <f t="shared" si="116"/>
        <v/>
      </c>
      <c r="BD1093" s="26" t="str">
        <f t="shared" si="117"/>
        <v/>
      </c>
    </row>
    <row r="1094" spans="54:56">
      <c r="BB1094" s="26" t="str">
        <f t="shared" si="115"/>
        <v/>
      </c>
      <c r="BC1094" s="26" t="str">
        <f t="shared" si="116"/>
        <v/>
      </c>
      <c r="BD1094" s="26" t="str">
        <f t="shared" si="117"/>
        <v/>
      </c>
    </row>
    <row r="1095" spans="54:56">
      <c r="BB1095" s="26" t="str">
        <f t="shared" si="115"/>
        <v/>
      </c>
      <c r="BC1095" s="26" t="str">
        <f t="shared" si="116"/>
        <v/>
      </c>
      <c r="BD1095" s="26" t="str">
        <f t="shared" si="117"/>
        <v/>
      </c>
    </row>
    <row r="1096" spans="54:56">
      <c r="BB1096" s="26" t="str">
        <f t="shared" si="115"/>
        <v/>
      </c>
      <c r="BC1096" s="26" t="str">
        <f t="shared" si="116"/>
        <v/>
      </c>
      <c r="BD1096" s="26" t="str">
        <f t="shared" si="117"/>
        <v/>
      </c>
    </row>
    <row r="1097" spans="54:56">
      <c r="BB1097" s="26" t="str">
        <f t="shared" si="115"/>
        <v/>
      </c>
      <c r="BC1097" s="26" t="str">
        <f t="shared" si="116"/>
        <v/>
      </c>
      <c r="BD1097" s="26" t="str">
        <f t="shared" si="117"/>
        <v/>
      </c>
    </row>
    <row r="1098" spans="54:56">
      <c r="BB1098" s="26" t="str">
        <f t="shared" si="115"/>
        <v/>
      </c>
      <c r="BC1098" s="26" t="str">
        <f t="shared" si="116"/>
        <v/>
      </c>
      <c r="BD1098" s="26" t="str">
        <f t="shared" si="117"/>
        <v/>
      </c>
    </row>
    <row r="1099" spans="54:56">
      <c r="BB1099" s="26" t="str">
        <f t="shared" si="115"/>
        <v/>
      </c>
      <c r="BC1099" s="26" t="str">
        <f t="shared" si="116"/>
        <v/>
      </c>
      <c r="BD1099" s="26" t="str">
        <f t="shared" si="117"/>
        <v/>
      </c>
    </row>
    <row r="1100" spans="54:56">
      <c r="BB1100" s="26" t="str">
        <f t="shared" si="115"/>
        <v/>
      </c>
      <c r="BC1100" s="26" t="str">
        <f t="shared" si="116"/>
        <v/>
      </c>
      <c r="BD1100" s="26" t="str">
        <f t="shared" si="117"/>
        <v/>
      </c>
    </row>
    <row r="1101" spans="54:56">
      <c r="BB1101" s="26" t="str">
        <f t="shared" ref="BB1101:BB1164" si="118">+IF(AY1101="","",AY1101)</f>
        <v/>
      </c>
      <c r="BC1101" s="26" t="str">
        <f t="shared" ref="BC1101:BC1164" si="119">+IF(AX1101="","",AX1101)</f>
        <v/>
      </c>
      <c r="BD1101" s="26" t="str">
        <f t="shared" ref="BD1101:BD1164" si="120">+IF(AW1101="","",AW1101)</f>
        <v/>
      </c>
    </row>
    <row r="1102" spans="54:56">
      <c r="BB1102" s="26" t="str">
        <f t="shared" si="118"/>
        <v/>
      </c>
      <c r="BC1102" s="26" t="str">
        <f t="shared" si="119"/>
        <v/>
      </c>
      <c r="BD1102" s="26" t="str">
        <f t="shared" si="120"/>
        <v/>
      </c>
    </row>
    <row r="1103" spans="54:56">
      <c r="BB1103" s="26" t="str">
        <f t="shared" si="118"/>
        <v/>
      </c>
      <c r="BC1103" s="26" t="str">
        <f t="shared" si="119"/>
        <v/>
      </c>
      <c r="BD1103" s="26" t="str">
        <f t="shared" si="120"/>
        <v/>
      </c>
    </row>
    <row r="1104" spans="54:56">
      <c r="BB1104" s="26" t="str">
        <f t="shared" si="118"/>
        <v/>
      </c>
      <c r="BC1104" s="26" t="str">
        <f t="shared" si="119"/>
        <v/>
      </c>
      <c r="BD1104" s="26" t="str">
        <f t="shared" si="120"/>
        <v/>
      </c>
    </row>
    <row r="1105" spans="54:56">
      <c r="BB1105" s="26" t="str">
        <f t="shared" si="118"/>
        <v/>
      </c>
      <c r="BC1105" s="26" t="str">
        <f t="shared" si="119"/>
        <v/>
      </c>
      <c r="BD1105" s="26" t="str">
        <f t="shared" si="120"/>
        <v/>
      </c>
    </row>
    <row r="1106" spans="54:56">
      <c r="BB1106" s="26" t="str">
        <f t="shared" si="118"/>
        <v/>
      </c>
      <c r="BC1106" s="26" t="str">
        <f t="shared" si="119"/>
        <v/>
      </c>
      <c r="BD1106" s="26" t="str">
        <f t="shared" si="120"/>
        <v/>
      </c>
    </row>
    <row r="1107" spans="54:56">
      <c r="BB1107" s="26" t="str">
        <f t="shared" si="118"/>
        <v/>
      </c>
      <c r="BC1107" s="26" t="str">
        <f t="shared" si="119"/>
        <v/>
      </c>
      <c r="BD1107" s="26" t="str">
        <f t="shared" si="120"/>
        <v/>
      </c>
    </row>
    <row r="1108" spans="54:56">
      <c r="BB1108" s="26" t="str">
        <f t="shared" si="118"/>
        <v/>
      </c>
      <c r="BC1108" s="26" t="str">
        <f t="shared" si="119"/>
        <v/>
      </c>
      <c r="BD1108" s="26" t="str">
        <f t="shared" si="120"/>
        <v/>
      </c>
    </row>
    <row r="1109" spans="54:56">
      <c r="BB1109" s="26" t="str">
        <f t="shared" si="118"/>
        <v/>
      </c>
      <c r="BC1109" s="26" t="str">
        <f t="shared" si="119"/>
        <v/>
      </c>
      <c r="BD1109" s="26" t="str">
        <f t="shared" si="120"/>
        <v/>
      </c>
    </row>
    <row r="1110" spans="54:56">
      <c r="BB1110" s="26" t="str">
        <f t="shared" si="118"/>
        <v/>
      </c>
      <c r="BC1110" s="26" t="str">
        <f t="shared" si="119"/>
        <v/>
      </c>
      <c r="BD1110" s="26" t="str">
        <f t="shared" si="120"/>
        <v/>
      </c>
    </row>
    <row r="1111" spans="54:56">
      <c r="BB1111" s="26" t="str">
        <f t="shared" si="118"/>
        <v/>
      </c>
      <c r="BC1111" s="26" t="str">
        <f t="shared" si="119"/>
        <v/>
      </c>
      <c r="BD1111" s="26" t="str">
        <f t="shared" si="120"/>
        <v/>
      </c>
    </row>
    <row r="1112" spans="54:56">
      <c r="BB1112" s="26" t="str">
        <f t="shared" si="118"/>
        <v/>
      </c>
      <c r="BC1112" s="26" t="str">
        <f t="shared" si="119"/>
        <v/>
      </c>
      <c r="BD1112" s="26" t="str">
        <f t="shared" si="120"/>
        <v/>
      </c>
    </row>
    <row r="1113" spans="54:56">
      <c r="BB1113" s="26" t="str">
        <f t="shared" si="118"/>
        <v/>
      </c>
      <c r="BC1113" s="26" t="str">
        <f t="shared" si="119"/>
        <v/>
      </c>
      <c r="BD1113" s="26" t="str">
        <f t="shared" si="120"/>
        <v/>
      </c>
    </row>
    <row r="1114" spans="54:56">
      <c r="BB1114" s="26" t="str">
        <f t="shared" si="118"/>
        <v/>
      </c>
      <c r="BC1114" s="26" t="str">
        <f t="shared" si="119"/>
        <v/>
      </c>
      <c r="BD1114" s="26" t="str">
        <f t="shared" si="120"/>
        <v/>
      </c>
    </row>
    <row r="1115" spans="54:56">
      <c r="BB1115" s="26" t="str">
        <f t="shared" si="118"/>
        <v/>
      </c>
      <c r="BC1115" s="26" t="str">
        <f t="shared" si="119"/>
        <v/>
      </c>
      <c r="BD1115" s="26" t="str">
        <f t="shared" si="120"/>
        <v/>
      </c>
    </row>
    <row r="1116" spans="54:56">
      <c r="BB1116" s="26" t="str">
        <f t="shared" si="118"/>
        <v/>
      </c>
      <c r="BC1116" s="26" t="str">
        <f t="shared" si="119"/>
        <v/>
      </c>
      <c r="BD1116" s="26" t="str">
        <f t="shared" si="120"/>
        <v/>
      </c>
    </row>
    <row r="1117" spans="54:56">
      <c r="BB1117" s="26" t="str">
        <f t="shared" si="118"/>
        <v/>
      </c>
      <c r="BC1117" s="26" t="str">
        <f t="shared" si="119"/>
        <v/>
      </c>
      <c r="BD1117" s="26" t="str">
        <f t="shared" si="120"/>
        <v/>
      </c>
    </row>
    <row r="1118" spans="54:56">
      <c r="BB1118" s="26" t="str">
        <f t="shared" si="118"/>
        <v/>
      </c>
      <c r="BC1118" s="26" t="str">
        <f t="shared" si="119"/>
        <v/>
      </c>
      <c r="BD1118" s="26" t="str">
        <f t="shared" si="120"/>
        <v/>
      </c>
    </row>
    <row r="1119" spans="54:56">
      <c r="BB1119" s="26" t="str">
        <f t="shared" si="118"/>
        <v/>
      </c>
      <c r="BC1119" s="26" t="str">
        <f t="shared" si="119"/>
        <v/>
      </c>
      <c r="BD1119" s="26" t="str">
        <f t="shared" si="120"/>
        <v/>
      </c>
    </row>
    <row r="1120" spans="54:56">
      <c r="BB1120" s="26" t="str">
        <f t="shared" si="118"/>
        <v/>
      </c>
      <c r="BC1120" s="26" t="str">
        <f t="shared" si="119"/>
        <v/>
      </c>
      <c r="BD1120" s="26" t="str">
        <f t="shared" si="120"/>
        <v/>
      </c>
    </row>
    <row r="1121" spans="54:56">
      <c r="BB1121" s="26" t="str">
        <f t="shared" si="118"/>
        <v/>
      </c>
      <c r="BC1121" s="26" t="str">
        <f t="shared" si="119"/>
        <v/>
      </c>
      <c r="BD1121" s="26" t="str">
        <f t="shared" si="120"/>
        <v/>
      </c>
    </row>
    <row r="1122" spans="54:56">
      <c r="BB1122" s="26" t="str">
        <f t="shared" si="118"/>
        <v/>
      </c>
      <c r="BC1122" s="26" t="str">
        <f t="shared" si="119"/>
        <v/>
      </c>
      <c r="BD1122" s="26" t="str">
        <f t="shared" si="120"/>
        <v/>
      </c>
    </row>
    <row r="1123" spans="54:56">
      <c r="BB1123" s="26" t="str">
        <f t="shared" si="118"/>
        <v/>
      </c>
      <c r="BC1123" s="26" t="str">
        <f t="shared" si="119"/>
        <v/>
      </c>
      <c r="BD1123" s="26" t="str">
        <f t="shared" si="120"/>
        <v/>
      </c>
    </row>
    <row r="1124" spans="54:56">
      <c r="BB1124" s="26" t="str">
        <f t="shared" si="118"/>
        <v/>
      </c>
      <c r="BC1124" s="26" t="str">
        <f t="shared" si="119"/>
        <v/>
      </c>
      <c r="BD1124" s="26" t="str">
        <f t="shared" si="120"/>
        <v/>
      </c>
    </row>
    <row r="1125" spans="54:56">
      <c r="BB1125" s="26" t="str">
        <f t="shared" si="118"/>
        <v/>
      </c>
      <c r="BC1125" s="26" t="str">
        <f t="shared" si="119"/>
        <v/>
      </c>
      <c r="BD1125" s="26" t="str">
        <f t="shared" si="120"/>
        <v/>
      </c>
    </row>
    <row r="1126" spans="54:56">
      <c r="BB1126" s="26" t="str">
        <f t="shared" si="118"/>
        <v/>
      </c>
      <c r="BC1126" s="26" t="str">
        <f t="shared" si="119"/>
        <v/>
      </c>
      <c r="BD1126" s="26" t="str">
        <f t="shared" si="120"/>
        <v/>
      </c>
    </row>
    <row r="1127" spans="54:56">
      <c r="BB1127" s="26" t="str">
        <f t="shared" si="118"/>
        <v/>
      </c>
      <c r="BC1127" s="26" t="str">
        <f t="shared" si="119"/>
        <v/>
      </c>
      <c r="BD1127" s="26" t="str">
        <f t="shared" si="120"/>
        <v/>
      </c>
    </row>
    <row r="1128" spans="54:56">
      <c r="BB1128" s="26" t="str">
        <f t="shared" si="118"/>
        <v/>
      </c>
      <c r="BC1128" s="26" t="str">
        <f t="shared" si="119"/>
        <v/>
      </c>
      <c r="BD1128" s="26" t="str">
        <f t="shared" si="120"/>
        <v/>
      </c>
    </row>
    <row r="1129" spans="54:56">
      <c r="BB1129" s="26" t="str">
        <f t="shared" si="118"/>
        <v/>
      </c>
      <c r="BC1129" s="26" t="str">
        <f t="shared" si="119"/>
        <v/>
      </c>
      <c r="BD1129" s="26" t="str">
        <f t="shared" si="120"/>
        <v/>
      </c>
    </row>
    <row r="1130" spans="54:56">
      <c r="BB1130" s="26" t="str">
        <f t="shared" si="118"/>
        <v/>
      </c>
      <c r="BC1130" s="26" t="str">
        <f t="shared" si="119"/>
        <v/>
      </c>
      <c r="BD1130" s="26" t="str">
        <f t="shared" si="120"/>
        <v/>
      </c>
    </row>
    <row r="1131" spans="54:56">
      <c r="BB1131" s="26" t="str">
        <f t="shared" si="118"/>
        <v/>
      </c>
      <c r="BC1131" s="26" t="str">
        <f t="shared" si="119"/>
        <v/>
      </c>
      <c r="BD1131" s="26" t="str">
        <f t="shared" si="120"/>
        <v/>
      </c>
    </row>
    <row r="1132" spans="54:56">
      <c r="BB1132" s="26" t="str">
        <f t="shared" si="118"/>
        <v/>
      </c>
      <c r="BC1132" s="26" t="str">
        <f t="shared" si="119"/>
        <v/>
      </c>
      <c r="BD1132" s="26" t="str">
        <f t="shared" si="120"/>
        <v/>
      </c>
    </row>
    <row r="1133" spans="54:56">
      <c r="BB1133" s="26" t="str">
        <f t="shared" si="118"/>
        <v/>
      </c>
      <c r="BC1133" s="26" t="str">
        <f t="shared" si="119"/>
        <v/>
      </c>
      <c r="BD1133" s="26" t="str">
        <f t="shared" si="120"/>
        <v/>
      </c>
    </row>
    <row r="1134" spans="54:56">
      <c r="BB1134" s="26" t="str">
        <f t="shared" si="118"/>
        <v/>
      </c>
      <c r="BC1134" s="26" t="str">
        <f t="shared" si="119"/>
        <v/>
      </c>
      <c r="BD1134" s="26" t="str">
        <f t="shared" si="120"/>
        <v/>
      </c>
    </row>
    <row r="1135" spans="54:56">
      <c r="BB1135" s="26" t="str">
        <f t="shared" si="118"/>
        <v/>
      </c>
      <c r="BC1135" s="26" t="str">
        <f t="shared" si="119"/>
        <v/>
      </c>
      <c r="BD1135" s="26" t="str">
        <f t="shared" si="120"/>
        <v/>
      </c>
    </row>
    <row r="1136" spans="54:56">
      <c r="BB1136" s="26" t="str">
        <f t="shared" si="118"/>
        <v/>
      </c>
      <c r="BC1136" s="26" t="str">
        <f t="shared" si="119"/>
        <v/>
      </c>
      <c r="BD1136" s="26" t="str">
        <f t="shared" si="120"/>
        <v/>
      </c>
    </row>
    <row r="1137" spans="54:56">
      <c r="BB1137" s="26" t="str">
        <f t="shared" si="118"/>
        <v/>
      </c>
      <c r="BC1137" s="26" t="str">
        <f t="shared" si="119"/>
        <v/>
      </c>
      <c r="BD1137" s="26" t="str">
        <f t="shared" si="120"/>
        <v/>
      </c>
    </row>
    <row r="1138" spans="54:56">
      <c r="BB1138" s="26" t="str">
        <f t="shared" si="118"/>
        <v/>
      </c>
      <c r="BC1138" s="26" t="str">
        <f t="shared" si="119"/>
        <v/>
      </c>
      <c r="BD1138" s="26" t="str">
        <f t="shared" si="120"/>
        <v/>
      </c>
    </row>
    <row r="1139" spans="54:56">
      <c r="BB1139" s="26" t="str">
        <f t="shared" si="118"/>
        <v/>
      </c>
      <c r="BC1139" s="26" t="str">
        <f t="shared" si="119"/>
        <v/>
      </c>
      <c r="BD1139" s="26" t="str">
        <f t="shared" si="120"/>
        <v/>
      </c>
    </row>
    <row r="1140" spans="54:56">
      <c r="BB1140" s="26" t="str">
        <f t="shared" si="118"/>
        <v/>
      </c>
      <c r="BC1140" s="26" t="str">
        <f t="shared" si="119"/>
        <v/>
      </c>
      <c r="BD1140" s="26" t="str">
        <f t="shared" si="120"/>
        <v/>
      </c>
    </row>
    <row r="1141" spans="54:56">
      <c r="BB1141" s="26" t="str">
        <f t="shared" si="118"/>
        <v/>
      </c>
      <c r="BC1141" s="26" t="str">
        <f t="shared" si="119"/>
        <v/>
      </c>
      <c r="BD1141" s="26" t="str">
        <f t="shared" si="120"/>
        <v/>
      </c>
    </row>
    <row r="1142" spans="54:56">
      <c r="BB1142" s="26" t="str">
        <f t="shared" si="118"/>
        <v/>
      </c>
      <c r="BC1142" s="26" t="str">
        <f t="shared" si="119"/>
        <v/>
      </c>
      <c r="BD1142" s="26" t="str">
        <f t="shared" si="120"/>
        <v/>
      </c>
    </row>
    <row r="1143" spans="54:56">
      <c r="BB1143" s="26" t="str">
        <f t="shared" si="118"/>
        <v/>
      </c>
      <c r="BC1143" s="26" t="str">
        <f t="shared" si="119"/>
        <v/>
      </c>
      <c r="BD1143" s="26" t="str">
        <f t="shared" si="120"/>
        <v/>
      </c>
    </row>
    <row r="1144" spans="54:56">
      <c r="BB1144" s="26" t="str">
        <f t="shared" si="118"/>
        <v/>
      </c>
      <c r="BC1144" s="26" t="str">
        <f t="shared" si="119"/>
        <v/>
      </c>
      <c r="BD1144" s="26" t="str">
        <f t="shared" si="120"/>
        <v/>
      </c>
    </row>
    <row r="1145" spans="54:56">
      <c r="BB1145" s="26" t="str">
        <f t="shared" si="118"/>
        <v/>
      </c>
      <c r="BC1145" s="26" t="str">
        <f t="shared" si="119"/>
        <v/>
      </c>
      <c r="BD1145" s="26" t="str">
        <f t="shared" si="120"/>
        <v/>
      </c>
    </row>
    <row r="1146" spans="54:56">
      <c r="BB1146" s="26" t="str">
        <f t="shared" si="118"/>
        <v/>
      </c>
      <c r="BC1146" s="26" t="str">
        <f t="shared" si="119"/>
        <v/>
      </c>
      <c r="BD1146" s="26" t="str">
        <f t="shared" si="120"/>
        <v/>
      </c>
    </row>
    <row r="1147" spans="54:56">
      <c r="BB1147" s="26" t="str">
        <f t="shared" si="118"/>
        <v/>
      </c>
      <c r="BC1147" s="26" t="str">
        <f t="shared" si="119"/>
        <v/>
      </c>
      <c r="BD1147" s="26" t="str">
        <f t="shared" si="120"/>
        <v/>
      </c>
    </row>
    <row r="1148" spans="54:56">
      <c r="BB1148" s="26" t="str">
        <f t="shared" si="118"/>
        <v/>
      </c>
      <c r="BC1148" s="26" t="str">
        <f t="shared" si="119"/>
        <v/>
      </c>
      <c r="BD1148" s="26" t="str">
        <f t="shared" si="120"/>
        <v/>
      </c>
    </row>
    <row r="1149" spans="54:56">
      <c r="BB1149" s="26" t="str">
        <f t="shared" si="118"/>
        <v/>
      </c>
      <c r="BC1149" s="26" t="str">
        <f t="shared" si="119"/>
        <v/>
      </c>
      <c r="BD1149" s="26" t="str">
        <f t="shared" si="120"/>
        <v/>
      </c>
    </row>
    <row r="1150" spans="54:56">
      <c r="BB1150" s="26" t="str">
        <f t="shared" si="118"/>
        <v/>
      </c>
      <c r="BC1150" s="26" t="str">
        <f t="shared" si="119"/>
        <v/>
      </c>
      <c r="BD1150" s="26" t="str">
        <f t="shared" si="120"/>
        <v/>
      </c>
    </row>
    <row r="1151" spans="54:56">
      <c r="BB1151" s="26" t="str">
        <f t="shared" si="118"/>
        <v/>
      </c>
      <c r="BC1151" s="26" t="str">
        <f t="shared" si="119"/>
        <v/>
      </c>
      <c r="BD1151" s="26" t="str">
        <f t="shared" si="120"/>
        <v/>
      </c>
    </row>
    <row r="1152" spans="54:56">
      <c r="BB1152" s="26" t="str">
        <f t="shared" si="118"/>
        <v/>
      </c>
      <c r="BC1152" s="26" t="str">
        <f t="shared" si="119"/>
        <v/>
      </c>
      <c r="BD1152" s="26" t="str">
        <f t="shared" si="120"/>
        <v/>
      </c>
    </row>
    <row r="1153" spans="54:56">
      <c r="BB1153" s="26" t="str">
        <f t="shared" si="118"/>
        <v/>
      </c>
      <c r="BC1153" s="26" t="str">
        <f t="shared" si="119"/>
        <v/>
      </c>
      <c r="BD1153" s="26" t="str">
        <f t="shared" si="120"/>
        <v/>
      </c>
    </row>
    <row r="1154" spans="54:56">
      <c r="BB1154" s="26" t="str">
        <f t="shared" si="118"/>
        <v/>
      </c>
      <c r="BC1154" s="26" t="str">
        <f t="shared" si="119"/>
        <v/>
      </c>
      <c r="BD1154" s="26" t="str">
        <f t="shared" si="120"/>
        <v/>
      </c>
    </row>
    <row r="1155" spans="54:56">
      <c r="BB1155" s="26" t="str">
        <f t="shared" si="118"/>
        <v/>
      </c>
      <c r="BC1155" s="26" t="str">
        <f t="shared" si="119"/>
        <v/>
      </c>
      <c r="BD1155" s="26" t="str">
        <f t="shared" si="120"/>
        <v/>
      </c>
    </row>
    <row r="1156" spans="54:56">
      <c r="BB1156" s="26" t="str">
        <f t="shared" si="118"/>
        <v/>
      </c>
      <c r="BC1156" s="26" t="str">
        <f t="shared" si="119"/>
        <v/>
      </c>
      <c r="BD1156" s="26" t="str">
        <f t="shared" si="120"/>
        <v/>
      </c>
    </row>
    <row r="1157" spans="54:56">
      <c r="BB1157" s="26" t="str">
        <f t="shared" si="118"/>
        <v/>
      </c>
      <c r="BC1157" s="26" t="str">
        <f t="shared" si="119"/>
        <v/>
      </c>
      <c r="BD1157" s="26" t="str">
        <f t="shared" si="120"/>
        <v/>
      </c>
    </row>
    <row r="1158" spans="54:56">
      <c r="BB1158" s="26" t="str">
        <f t="shared" si="118"/>
        <v/>
      </c>
      <c r="BC1158" s="26" t="str">
        <f t="shared" si="119"/>
        <v/>
      </c>
      <c r="BD1158" s="26" t="str">
        <f t="shared" si="120"/>
        <v/>
      </c>
    </row>
    <row r="1159" spans="54:56">
      <c r="BB1159" s="26" t="str">
        <f t="shared" si="118"/>
        <v/>
      </c>
      <c r="BC1159" s="26" t="str">
        <f t="shared" si="119"/>
        <v/>
      </c>
      <c r="BD1159" s="26" t="str">
        <f t="shared" si="120"/>
        <v/>
      </c>
    </row>
    <row r="1160" spans="54:56">
      <c r="BB1160" s="26" t="str">
        <f t="shared" si="118"/>
        <v/>
      </c>
      <c r="BC1160" s="26" t="str">
        <f t="shared" si="119"/>
        <v/>
      </c>
      <c r="BD1160" s="26" t="str">
        <f t="shared" si="120"/>
        <v/>
      </c>
    </row>
    <row r="1161" spans="54:56">
      <c r="BB1161" s="26" t="str">
        <f t="shared" si="118"/>
        <v/>
      </c>
      <c r="BC1161" s="26" t="str">
        <f t="shared" si="119"/>
        <v/>
      </c>
      <c r="BD1161" s="26" t="str">
        <f t="shared" si="120"/>
        <v/>
      </c>
    </row>
    <row r="1162" spans="54:56">
      <c r="BB1162" s="26" t="str">
        <f t="shared" si="118"/>
        <v/>
      </c>
      <c r="BC1162" s="26" t="str">
        <f t="shared" si="119"/>
        <v/>
      </c>
      <c r="BD1162" s="26" t="str">
        <f t="shared" si="120"/>
        <v/>
      </c>
    </row>
    <row r="1163" spans="54:56">
      <c r="BB1163" s="26" t="str">
        <f t="shared" si="118"/>
        <v/>
      </c>
      <c r="BC1163" s="26" t="str">
        <f t="shared" si="119"/>
        <v/>
      </c>
      <c r="BD1163" s="26" t="str">
        <f t="shared" si="120"/>
        <v/>
      </c>
    </row>
    <row r="1164" spans="54:56">
      <c r="BB1164" s="26" t="str">
        <f t="shared" si="118"/>
        <v/>
      </c>
      <c r="BC1164" s="26" t="str">
        <f t="shared" si="119"/>
        <v/>
      </c>
      <c r="BD1164" s="26" t="str">
        <f t="shared" si="120"/>
        <v/>
      </c>
    </row>
    <row r="1165" spans="54:56">
      <c r="BB1165" s="26" t="str">
        <f t="shared" ref="BB1165:BB1228" si="121">+IF(AY1165="","",AY1165)</f>
        <v/>
      </c>
      <c r="BC1165" s="26" t="str">
        <f t="shared" ref="BC1165:BC1228" si="122">+IF(AX1165="","",AX1165)</f>
        <v/>
      </c>
      <c r="BD1165" s="26" t="str">
        <f t="shared" ref="BD1165:BD1228" si="123">+IF(AW1165="","",AW1165)</f>
        <v/>
      </c>
    </row>
    <row r="1166" spans="54:56">
      <c r="BB1166" s="26" t="str">
        <f t="shared" si="121"/>
        <v/>
      </c>
      <c r="BC1166" s="26" t="str">
        <f t="shared" si="122"/>
        <v/>
      </c>
      <c r="BD1166" s="26" t="str">
        <f t="shared" si="123"/>
        <v/>
      </c>
    </row>
    <row r="1167" spans="54:56">
      <c r="BB1167" s="26" t="str">
        <f t="shared" si="121"/>
        <v/>
      </c>
      <c r="BC1167" s="26" t="str">
        <f t="shared" si="122"/>
        <v/>
      </c>
      <c r="BD1167" s="26" t="str">
        <f t="shared" si="123"/>
        <v/>
      </c>
    </row>
    <row r="1168" spans="54:56">
      <c r="BB1168" s="26" t="str">
        <f t="shared" si="121"/>
        <v/>
      </c>
      <c r="BC1168" s="26" t="str">
        <f t="shared" si="122"/>
        <v/>
      </c>
      <c r="BD1168" s="26" t="str">
        <f t="shared" si="123"/>
        <v/>
      </c>
    </row>
    <row r="1169" spans="54:56">
      <c r="BB1169" s="26" t="str">
        <f t="shared" si="121"/>
        <v/>
      </c>
      <c r="BC1169" s="26" t="str">
        <f t="shared" si="122"/>
        <v/>
      </c>
      <c r="BD1169" s="26" t="str">
        <f t="shared" si="123"/>
        <v/>
      </c>
    </row>
    <row r="1170" spans="54:56">
      <c r="BB1170" s="26" t="str">
        <f t="shared" si="121"/>
        <v/>
      </c>
      <c r="BC1170" s="26" t="str">
        <f t="shared" si="122"/>
        <v/>
      </c>
      <c r="BD1170" s="26" t="str">
        <f t="shared" si="123"/>
        <v/>
      </c>
    </row>
    <row r="1171" spans="54:56">
      <c r="BB1171" s="26" t="str">
        <f t="shared" si="121"/>
        <v/>
      </c>
      <c r="BC1171" s="26" t="str">
        <f t="shared" si="122"/>
        <v/>
      </c>
      <c r="BD1171" s="26" t="str">
        <f t="shared" si="123"/>
        <v/>
      </c>
    </row>
    <row r="1172" spans="54:56">
      <c r="BB1172" s="26" t="str">
        <f t="shared" si="121"/>
        <v/>
      </c>
      <c r="BC1172" s="26" t="str">
        <f t="shared" si="122"/>
        <v/>
      </c>
      <c r="BD1172" s="26" t="str">
        <f t="shared" si="123"/>
        <v/>
      </c>
    </row>
    <row r="1173" spans="54:56">
      <c r="BB1173" s="26" t="str">
        <f t="shared" si="121"/>
        <v/>
      </c>
      <c r="BC1173" s="26" t="str">
        <f t="shared" si="122"/>
        <v/>
      </c>
      <c r="BD1173" s="26" t="str">
        <f t="shared" si="123"/>
        <v/>
      </c>
    </row>
    <row r="1174" spans="54:56">
      <c r="BB1174" s="26" t="str">
        <f t="shared" si="121"/>
        <v/>
      </c>
      <c r="BC1174" s="26" t="str">
        <f t="shared" si="122"/>
        <v/>
      </c>
      <c r="BD1174" s="26" t="str">
        <f t="shared" si="123"/>
        <v/>
      </c>
    </row>
    <row r="1175" spans="54:56">
      <c r="BB1175" s="26" t="str">
        <f t="shared" si="121"/>
        <v/>
      </c>
      <c r="BC1175" s="26" t="str">
        <f t="shared" si="122"/>
        <v/>
      </c>
      <c r="BD1175" s="26" t="str">
        <f t="shared" si="123"/>
        <v/>
      </c>
    </row>
    <row r="1176" spans="54:56">
      <c r="BB1176" s="26" t="str">
        <f t="shared" si="121"/>
        <v/>
      </c>
      <c r="BC1176" s="26" t="str">
        <f t="shared" si="122"/>
        <v/>
      </c>
      <c r="BD1176" s="26" t="str">
        <f t="shared" si="123"/>
        <v/>
      </c>
    </row>
    <row r="1177" spans="54:56">
      <c r="BB1177" s="26" t="str">
        <f t="shared" si="121"/>
        <v/>
      </c>
      <c r="BC1177" s="26" t="str">
        <f t="shared" si="122"/>
        <v/>
      </c>
      <c r="BD1177" s="26" t="str">
        <f t="shared" si="123"/>
        <v/>
      </c>
    </row>
    <row r="1178" spans="54:56">
      <c r="BB1178" s="26" t="str">
        <f t="shared" si="121"/>
        <v/>
      </c>
      <c r="BC1178" s="26" t="str">
        <f t="shared" si="122"/>
        <v/>
      </c>
      <c r="BD1178" s="26" t="str">
        <f t="shared" si="123"/>
        <v/>
      </c>
    </row>
    <row r="1179" spans="54:56">
      <c r="BB1179" s="26" t="str">
        <f t="shared" si="121"/>
        <v/>
      </c>
      <c r="BC1179" s="26" t="str">
        <f t="shared" si="122"/>
        <v/>
      </c>
      <c r="BD1179" s="26" t="str">
        <f t="shared" si="123"/>
        <v/>
      </c>
    </row>
    <row r="1180" spans="54:56">
      <c r="BB1180" s="26" t="str">
        <f t="shared" si="121"/>
        <v/>
      </c>
      <c r="BC1180" s="26" t="str">
        <f t="shared" si="122"/>
        <v/>
      </c>
      <c r="BD1180" s="26" t="str">
        <f t="shared" si="123"/>
        <v/>
      </c>
    </row>
    <row r="1181" spans="54:56">
      <c r="BB1181" s="26" t="str">
        <f t="shared" si="121"/>
        <v/>
      </c>
      <c r="BC1181" s="26" t="str">
        <f t="shared" si="122"/>
        <v/>
      </c>
      <c r="BD1181" s="26" t="str">
        <f t="shared" si="123"/>
        <v/>
      </c>
    </row>
    <row r="1182" spans="54:56">
      <c r="BB1182" s="26" t="str">
        <f t="shared" si="121"/>
        <v/>
      </c>
      <c r="BC1182" s="26" t="str">
        <f t="shared" si="122"/>
        <v/>
      </c>
      <c r="BD1182" s="26" t="str">
        <f t="shared" si="123"/>
        <v/>
      </c>
    </row>
    <row r="1183" spans="54:56">
      <c r="BB1183" s="26" t="str">
        <f t="shared" si="121"/>
        <v/>
      </c>
      <c r="BC1183" s="26" t="str">
        <f t="shared" si="122"/>
        <v/>
      </c>
      <c r="BD1183" s="26" t="str">
        <f t="shared" si="123"/>
        <v/>
      </c>
    </row>
    <row r="1184" spans="54:56">
      <c r="BB1184" s="26" t="str">
        <f t="shared" si="121"/>
        <v/>
      </c>
      <c r="BC1184" s="26" t="str">
        <f t="shared" si="122"/>
        <v/>
      </c>
      <c r="BD1184" s="26" t="str">
        <f t="shared" si="123"/>
        <v/>
      </c>
    </row>
    <row r="1185" spans="54:56">
      <c r="BB1185" s="26" t="str">
        <f t="shared" si="121"/>
        <v/>
      </c>
      <c r="BC1185" s="26" t="str">
        <f t="shared" si="122"/>
        <v/>
      </c>
      <c r="BD1185" s="26" t="str">
        <f t="shared" si="123"/>
        <v/>
      </c>
    </row>
    <row r="1186" spans="54:56">
      <c r="BB1186" s="26" t="str">
        <f t="shared" si="121"/>
        <v/>
      </c>
      <c r="BC1186" s="26" t="str">
        <f t="shared" si="122"/>
        <v/>
      </c>
      <c r="BD1186" s="26" t="str">
        <f t="shared" si="123"/>
        <v/>
      </c>
    </row>
    <row r="1187" spans="54:56">
      <c r="BB1187" s="26" t="str">
        <f t="shared" si="121"/>
        <v/>
      </c>
      <c r="BC1187" s="26" t="str">
        <f t="shared" si="122"/>
        <v/>
      </c>
      <c r="BD1187" s="26" t="str">
        <f t="shared" si="123"/>
        <v/>
      </c>
    </row>
    <row r="1188" spans="54:56">
      <c r="BB1188" s="26" t="str">
        <f t="shared" si="121"/>
        <v/>
      </c>
      <c r="BC1188" s="26" t="str">
        <f t="shared" si="122"/>
        <v/>
      </c>
      <c r="BD1188" s="26" t="str">
        <f t="shared" si="123"/>
        <v/>
      </c>
    </row>
    <row r="1189" spans="54:56">
      <c r="BB1189" s="26" t="str">
        <f t="shared" si="121"/>
        <v/>
      </c>
      <c r="BC1189" s="26" t="str">
        <f t="shared" si="122"/>
        <v/>
      </c>
      <c r="BD1189" s="26" t="str">
        <f t="shared" si="123"/>
        <v/>
      </c>
    </row>
    <row r="1190" spans="54:56">
      <c r="BB1190" s="26" t="str">
        <f t="shared" si="121"/>
        <v/>
      </c>
      <c r="BC1190" s="26" t="str">
        <f t="shared" si="122"/>
        <v/>
      </c>
      <c r="BD1190" s="26" t="str">
        <f t="shared" si="123"/>
        <v/>
      </c>
    </row>
    <row r="1191" spans="54:56">
      <c r="BB1191" s="26" t="str">
        <f t="shared" si="121"/>
        <v/>
      </c>
      <c r="BC1191" s="26" t="str">
        <f t="shared" si="122"/>
        <v/>
      </c>
      <c r="BD1191" s="26" t="str">
        <f t="shared" si="123"/>
        <v/>
      </c>
    </row>
    <row r="1192" spans="54:56">
      <c r="BB1192" s="26" t="str">
        <f t="shared" si="121"/>
        <v/>
      </c>
      <c r="BC1192" s="26" t="str">
        <f t="shared" si="122"/>
        <v/>
      </c>
      <c r="BD1192" s="26" t="str">
        <f t="shared" si="123"/>
        <v/>
      </c>
    </row>
    <row r="1193" spans="54:56">
      <c r="BB1193" s="26" t="str">
        <f t="shared" si="121"/>
        <v/>
      </c>
      <c r="BC1193" s="26" t="str">
        <f t="shared" si="122"/>
        <v/>
      </c>
      <c r="BD1193" s="26" t="str">
        <f t="shared" si="123"/>
        <v/>
      </c>
    </row>
    <row r="1194" spans="54:56">
      <c r="BB1194" s="26" t="str">
        <f t="shared" si="121"/>
        <v/>
      </c>
      <c r="BC1194" s="26" t="str">
        <f t="shared" si="122"/>
        <v/>
      </c>
      <c r="BD1194" s="26" t="str">
        <f t="shared" si="123"/>
        <v/>
      </c>
    </row>
    <row r="1195" spans="54:56">
      <c r="BB1195" s="26" t="str">
        <f t="shared" si="121"/>
        <v/>
      </c>
      <c r="BC1195" s="26" t="str">
        <f t="shared" si="122"/>
        <v/>
      </c>
      <c r="BD1195" s="26" t="str">
        <f t="shared" si="123"/>
        <v/>
      </c>
    </row>
    <row r="1196" spans="54:56">
      <c r="BB1196" s="26" t="str">
        <f t="shared" si="121"/>
        <v/>
      </c>
      <c r="BC1196" s="26" t="str">
        <f t="shared" si="122"/>
        <v/>
      </c>
      <c r="BD1196" s="26" t="str">
        <f t="shared" si="123"/>
        <v/>
      </c>
    </row>
    <row r="1197" spans="54:56">
      <c r="BB1197" s="26" t="str">
        <f t="shared" si="121"/>
        <v/>
      </c>
      <c r="BC1197" s="26" t="str">
        <f t="shared" si="122"/>
        <v/>
      </c>
      <c r="BD1197" s="26" t="str">
        <f t="shared" si="123"/>
        <v/>
      </c>
    </row>
    <row r="1198" spans="54:56">
      <c r="BB1198" s="26" t="str">
        <f t="shared" si="121"/>
        <v/>
      </c>
      <c r="BC1198" s="26" t="str">
        <f t="shared" si="122"/>
        <v/>
      </c>
      <c r="BD1198" s="26" t="str">
        <f t="shared" si="123"/>
        <v/>
      </c>
    </row>
    <row r="1199" spans="54:56">
      <c r="BB1199" s="26" t="str">
        <f t="shared" si="121"/>
        <v/>
      </c>
      <c r="BC1199" s="26" t="str">
        <f t="shared" si="122"/>
        <v/>
      </c>
      <c r="BD1199" s="26" t="str">
        <f t="shared" si="123"/>
        <v/>
      </c>
    </row>
    <row r="1200" spans="54:56">
      <c r="BB1200" s="26" t="str">
        <f t="shared" si="121"/>
        <v/>
      </c>
      <c r="BC1200" s="26" t="str">
        <f t="shared" si="122"/>
        <v/>
      </c>
      <c r="BD1200" s="26" t="str">
        <f t="shared" si="123"/>
        <v/>
      </c>
    </row>
    <row r="1201" spans="54:56">
      <c r="BB1201" s="26" t="str">
        <f t="shared" si="121"/>
        <v/>
      </c>
      <c r="BC1201" s="26" t="str">
        <f t="shared" si="122"/>
        <v/>
      </c>
      <c r="BD1201" s="26" t="str">
        <f t="shared" si="123"/>
        <v/>
      </c>
    </row>
    <row r="1202" spans="54:56">
      <c r="BB1202" s="26" t="str">
        <f t="shared" si="121"/>
        <v/>
      </c>
      <c r="BC1202" s="26" t="str">
        <f t="shared" si="122"/>
        <v/>
      </c>
      <c r="BD1202" s="26" t="str">
        <f t="shared" si="123"/>
        <v/>
      </c>
    </row>
    <row r="1203" spans="54:56">
      <c r="BB1203" s="26" t="str">
        <f t="shared" si="121"/>
        <v/>
      </c>
      <c r="BC1203" s="26" t="str">
        <f t="shared" si="122"/>
        <v/>
      </c>
      <c r="BD1203" s="26" t="str">
        <f t="shared" si="123"/>
        <v/>
      </c>
    </row>
    <row r="1204" spans="54:56">
      <c r="BB1204" s="26" t="str">
        <f t="shared" si="121"/>
        <v/>
      </c>
      <c r="BC1204" s="26" t="str">
        <f t="shared" si="122"/>
        <v/>
      </c>
      <c r="BD1204" s="26" t="str">
        <f t="shared" si="123"/>
        <v/>
      </c>
    </row>
    <row r="1205" spans="54:56">
      <c r="BB1205" s="26" t="str">
        <f t="shared" si="121"/>
        <v/>
      </c>
      <c r="BC1205" s="26" t="str">
        <f t="shared" si="122"/>
        <v/>
      </c>
      <c r="BD1205" s="26" t="str">
        <f t="shared" si="123"/>
        <v/>
      </c>
    </row>
    <row r="1206" spans="54:56">
      <c r="BB1206" s="26" t="str">
        <f t="shared" si="121"/>
        <v/>
      </c>
      <c r="BC1206" s="26" t="str">
        <f t="shared" si="122"/>
        <v/>
      </c>
      <c r="BD1206" s="26" t="str">
        <f t="shared" si="123"/>
        <v/>
      </c>
    </row>
    <row r="1207" spans="54:56">
      <c r="BB1207" s="26" t="str">
        <f t="shared" si="121"/>
        <v/>
      </c>
      <c r="BC1207" s="26" t="str">
        <f t="shared" si="122"/>
        <v/>
      </c>
      <c r="BD1207" s="26" t="str">
        <f t="shared" si="123"/>
        <v/>
      </c>
    </row>
    <row r="1208" spans="54:56">
      <c r="BB1208" s="26" t="str">
        <f t="shared" si="121"/>
        <v/>
      </c>
      <c r="BC1208" s="26" t="str">
        <f t="shared" si="122"/>
        <v/>
      </c>
      <c r="BD1208" s="26" t="str">
        <f t="shared" si="123"/>
        <v/>
      </c>
    </row>
    <row r="1209" spans="54:56">
      <c r="BB1209" s="26" t="str">
        <f t="shared" si="121"/>
        <v/>
      </c>
      <c r="BC1209" s="26" t="str">
        <f t="shared" si="122"/>
        <v/>
      </c>
      <c r="BD1209" s="26" t="str">
        <f t="shared" si="123"/>
        <v/>
      </c>
    </row>
    <row r="1210" spans="54:56">
      <c r="BB1210" s="26" t="str">
        <f t="shared" si="121"/>
        <v/>
      </c>
      <c r="BC1210" s="26" t="str">
        <f t="shared" si="122"/>
        <v/>
      </c>
      <c r="BD1210" s="26" t="str">
        <f t="shared" si="123"/>
        <v/>
      </c>
    </row>
    <row r="1211" spans="54:56">
      <c r="BB1211" s="26" t="str">
        <f t="shared" si="121"/>
        <v/>
      </c>
      <c r="BC1211" s="26" t="str">
        <f t="shared" si="122"/>
        <v/>
      </c>
      <c r="BD1211" s="26" t="str">
        <f t="shared" si="123"/>
        <v/>
      </c>
    </row>
    <row r="1212" spans="54:56">
      <c r="BB1212" s="26" t="str">
        <f t="shared" si="121"/>
        <v/>
      </c>
      <c r="BC1212" s="26" t="str">
        <f t="shared" si="122"/>
        <v/>
      </c>
      <c r="BD1212" s="26" t="str">
        <f t="shared" si="123"/>
        <v/>
      </c>
    </row>
    <row r="1213" spans="54:56">
      <c r="BB1213" s="26" t="str">
        <f t="shared" si="121"/>
        <v/>
      </c>
      <c r="BC1213" s="26" t="str">
        <f t="shared" si="122"/>
        <v/>
      </c>
      <c r="BD1213" s="26" t="str">
        <f t="shared" si="123"/>
        <v/>
      </c>
    </row>
    <row r="1214" spans="54:56">
      <c r="BB1214" s="26" t="str">
        <f t="shared" si="121"/>
        <v/>
      </c>
      <c r="BC1214" s="26" t="str">
        <f t="shared" si="122"/>
        <v/>
      </c>
      <c r="BD1214" s="26" t="str">
        <f t="shared" si="123"/>
        <v/>
      </c>
    </row>
    <row r="1215" spans="54:56">
      <c r="BB1215" s="26" t="str">
        <f t="shared" si="121"/>
        <v/>
      </c>
      <c r="BC1215" s="26" t="str">
        <f t="shared" si="122"/>
        <v/>
      </c>
      <c r="BD1215" s="26" t="str">
        <f t="shared" si="123"/>
        <v/>
      </c>
    </row>
    <row r="1216" spans="54:56">
      <c r="BB1216" s="26" t="str">
        <f t="shared" si="121"/>
        <v/>
      </c>
      <c r="BC1216" s="26" t="str">
        <f t="shared" si="122"/>
        <v/>
      </c>
      <c r="BD1216" s="26" t="str">
        <f t="shared" si="123"/>
        <v/>
      </c>
    </row>
    <row r="1217" spans="54:56">
      <c r="BB1217" s="26" t="str">
        <f t="shared" si="121"/>
        <v/>
      </c>
      <c r="BC1217" s="26" t="str">
        <f t="shared" si="122"/>
        <v/>
      </c>
      <c r="BD1217" s="26" t="str">
        <f t="shared" si="123"/>
        <v/>
      </c>
    </row>
    <row r="1218" spans="54:56">
      <c r="BB1218" s="26" t="str">
        <f t="shared" si="121"/>
        <v/>
      </c>
      <c r="BC1218" s="26" t="str">
        <f t="shared" si="122"/>
        <v/>
      </c>
      <c r="BD1218" s="26" t="str">
        <f t="shared" si="123"/>
        <v/>
      </c>
    </row>
    <row r="1219" spans="54:56">
      <c r="BB1219" s="26" t="str">
        <f t="shared" si="121"/>
        <v/>
      </c>
      <c r="BC1219" s="26" t="str">
        <f t="shared" si="122"/>
        <v/>
      </c>
      <c r="BD1219" s="26" t="str">
        <f t="shared" si="123"/>
        <v/>
      </c>
    </row>
    <row r="1220" spans="54:56">
      <c r="BB1220" s="26" t="str">
        <f t="shared" si="121"/>
        <v/>
      </c>
      <c r="BC1220" s="26" t="str">
        <f t="shared" si="122"/>
        <v/>
      </c>
      <c r="BD1220" s="26" t="str">
        <f t="shared" si="123"/>
        <v/>
      </c>
    </row>
    <row r="1221" spans="54:56">
      <c r="BB1221" s="26" t="str">
        <f t="shared" si="121"/>
        <v/>
      </c>
      <c r="BC1221" s="26" t="str">
        <f t="shared" si="122"/>
        <v/>
      </c>
      <c r="BD1221" s="26" t="str">
        <f t="shared" si="123"/>
        <v/>
      </c>
    </row>
    <row r="1222" spans="54:56">
      <c r="BB1222" s="26" t="str">
        <f t="shared" si="121"/>
        <v/>
      </c>
      <c r="BC1222" s="26" t="str">
        <f t="shared" si="122"/>
        <v/>
      </c>
      <c r="BD1222" s="26" t="str">
        <f t="shared" si="123"/>
        <v/>
      </c>
    </row>
    <row r="1223" spans="54:56">
      <c r="BB1223" s="26" t="str">
        <f t="shared" si="121"/>
        <v/>
      </c>
      <c r="BC1223" s="26" t="str">
        <f t="shared" si="122"/>
        <v/>
      </c>
      <c r="BD1223" s="26" t="str">
        <f t="shared" si="123"/>
        <v/>
      </c>
    </row>
    <row r="1224" spans="54:56">
      <c r="BB1224" s="26" t="str">
        <f t="shared" si="121"/>
        <v/>
      </c>
      <c r="BC1224" s="26" t="str">
        <f t="shared" si="122"/>
        <v/>
      </c>
      <c r="BD1224" s="26" t="str">
        <f t="shared" si="123"/>
        <v/>
      </c>
    </row>
    <row r="1225" spans="54:56">
      <c r="BB1225" s="26" t="str">
        <f t="shared" si="121"/>
        <v/>
      </c>
      <c r="BC1225" s="26" t="str">
        <f t="shared" si="122"/>
        <v/>
      </c>
      <c r="BD1225" s="26" t="str">
        <f t="shared" si="123"/>
        <v/>
      </c>
    </row>
    <row r="1226" spans="54:56">
      <c r="BB1226" s="26" t="str">
        <f t="shared" si="121"/>
        <v/>
      </c>
      <c r="BC1226" s="26" t="str">
        <f t="shared" si="122"/>
        <v/>
      </c>
      <c r="BD1226" s="26" t="str">
        <f t="shared" si="123"/>
        <v/>
      </c>
    </row>
    <row r="1227" spans="54:56">
      <c r="BB1227" s="26" t="str">
        <f t="shared" si="121"/>
        <v/>
      </c>
      <c r="BC1227" s="26" t="str">
        <f t="shared" si="122"/>
        <v/>
      </c>
      <c r="BD1227" s="26" t="str">
        <f t="shared" si="123"/>
        <v/>
      </c>
    </row>
    <row r="1228" spans="54:56">
      <c r="BB1228" s="26" t="str">
        <f t="shared" si="121"/>
        <v/>
      </c>
      <c r="BC1228" s="26" t="str">
        <f t="shared" si="122"/>
        <v/>
      </c>
      <c r="BD1228" s="26" t="str">
        <f t="shared" si="123"/>
        <v/>
      </c>
    </row>
    <row r="1229" spans="54:56">
      <c r="BB1229" s="26" t="str">
        <f t="shared" ref="BB1229:BB1292" si="124">+IF(AY1229="","",AY1229)</f>
        <v/>
      </c>
      <c r="BC1229" s="26" t="str">
        <f t="shared" ref="BC1229:BC1292" si="125">+IF(AX1229="","",AX1229)</f>
        <v/>
      </c>
      <c r="BD1229" s="26" t="str">
        <f t="shared" ref="BD1229:BD1292" si="126">+IF(AW1229="","",AW1229)</f>
        <v/>
      </c>
    </row>
    <row r="1230" spans="54:56">
      <c r="BB1230" s="26" t="str">
        <f t="shared" si="124"/>
        <v/>
      </c>
      <c r="BC1230" s="26" t="str">
        <f t="shared" si="125"/>
        <v/>
      </c>
      <c r="BD1230" s="26" t="str">
        <f t="shared" si="126"/>
        <v/>
      </c>
    </row>
    <row r="1231" spans="54:56">
      <c r="BB1231" s="26" t="str">
        <f t="shared" si="124"/>
        <v/>
      </c>
      <c r="BC1231" s="26" t="str">
        <f t="shared" si="125"/>
        <v/>
      </c>
      <c r="BD1231" s="26" t="str">
        <f t="shared" si="126"/>
        <v/>
      </c>
    </row>
    <row r="1232" spans="54:56">
      <c r="BB1232" s="26" t="str">
        <f t="shared" si="124"/>
        <v/>
      </c>
      <c r="BC1232" s="26" t="str">
        <f t="shared" si="125"/>
        <v/>
      </c>
      <c r="BD1232" s="26" t="str">
        <f t="shared" si="126"/>
        <v/>
      </c>
    </row>
    <row r="1233" spans="54:56">
      <c r="BB1233" s="26" t="str">
        <f t="shared" si="124"/>
        <v/>
      </c>
      <c r="BC1233" s="26" t="str">
        <f t="shared" si="125"/>
        <v/>
      </c>
      <c r="BD1233" s="26" t="str">
        <f t="shared" si="126"/>
        <v/>
      </c>
    </row>
    <row r="1234" spans="54:56">
      <c r="BB1234" s="26" t="str">
        <f t="shared" si="124"/>
        <v/>
      </c>
      <c r="BC1234" s="26" t="str">
        <f t="shared" si="125"/>
        <v/>
      </c>
      <c r="BD1234" s="26" t="str">
        <f t="shared" si="126"/>
        <v/>
      </c>
    </row>
    <row r="1235" spans="54:56">
      <c r="BB1235" s="26" t="str">
        <f t="shared" si="124"/>
        <v/>
      </c>
      <c r="BC1235" s="26" t="str">
        <f t="shared" si="125"/>
        <v/>
      </c>
      <c r="BD1235" s="26" t="str">
        <f t="shared" si="126"/>
        <v/>
      </c>
    </row>
    <row r="1236" spans="54:56">
      <c r="BB1236" s="26" t="str">
        <f t="shared" si="124"/>
        <v/>
      </c>
      <c r="BC1236" s="26" t="str">
        <f t="shared" si="125"/>
        <v/>
      </c>
      <c r="BD1236" s="26" t="str">
        <f t="shared" si="126"/>
        <v/>
      </c>
    </row>
    <row r="1237" spans="54:56">
      <c r="BB1237" s="26" t="str">
        <f t="shared" si="124"/>
        <v/>
      </c>
      <c r="BC1237" s="26" t="str">
        <f t="shared" si="125"/>
        <v/>
      </c>
      <c r="BD1237" s="26" t="str">
        <f t="shared" si="126"/>
        <v/>
      </c>
    </row>
    <row r="1238" spans="54:56">
      <c r="BB1238" s="26" t="str">
        <f t="shared" si="124"/>
        <v/>
      </c>
      <c r="BC1238" s="26" t="str">
        <f t="shared" si="125"/>
        <v/>
      </c>
      <c r="BD1238" s="26" t="str">
        <f t="shared" si="126"/>
        <v/>
      </c>
    </row>
    <row r="1239" spans="54:56">
      <c r="BB1239" s="26" t="str">
        <f t="shared" si="124"/>
        <v/>
      </c>
      <c r="BC1239" s="26" t="str">
        <f t="shared" si="125"/>
        <v/>
      </c>
      <c r="BD1239" s="26" t="str">
        <f t="shared" si="126"/>
        <v/>
      </c>
    </row>
    <row r="1240" spans="54:56">
      <c r="BB1240" s="26" t="str">
        <f t="shared" si="124"/>
        <v/>
      </c>
      <c r="BC1240" s="26" t="str">
        <f t="shared" si="125"/>
        <v/>
      </c>
      <c r="BD1240" s="26" t="str">
        <f t="shared" si="126"/>
        <v/>
      </c>
    </row>
    <row r="1241" spans="54:56">
      <c r="BB1241" s="26" t="str">
        <f t="shared" si="124"/>
        <v/>
      </c>
      <c r="BC1241" s="26" t="str">
        <f t="shared" si="125"/>
        <v/>
      </c>
      <c r="BD1241" s="26" t="str">
        <f t="shared" si="126"/>
        <v/>
      </c>
    </row>
    <row r="1242" spans="54:56">
      <c r="BB1242" s="26" t="str">
        <f t="shared" si="124"/>
        <v/>
      </c>
      <c r="BC1242" s="26" t="str">
        <f t="shared" si="125"/>
        <v/>
      </c>
      <c r="BD1242" s="26" t="str">
        <f t="shared" si="126"/>
        <v/>
      </c>
    </row>
    <row r="1243" spans="54:56">
      <c r="BB1243" s="26" t="str">
        <f t="shared" si="124"/>
        <v/>
      </c>
      <c r="BC1243" s="26" t="str">
        <f t="shared" si="125"/>
        <v/>
      </c>
      <c r="BD1243" s="26" t="str">
        <f t="shared" si="126"/>
        <v/>
      </c>
    </row>
    <row r="1244" spans="54:56">
      <c r="BB1244" s="26" t="str">
        <f t="shared" si="124"/>
        <v/>
      </c>
      <c r="BC1244" s="26" t="str">
        <f t="shared" si="125"/>
        <v/>
      </c>
      <c r="BD1244" s="26" t="str">
        <f t="shared" si="126"/>
        <v/>
      </c>
    </row>
    <row r="1245" spans="54:56">
      <c r="BB1245" s="26" t="str">
        <f t="shared" si="124"/>
        <v/>
      </c>
      <c r="BC1245" s="26" t="str">
        <f t="shared" si="125"/>
        <v/>
      </c>
      <c r="BD1245" s="26" t="str">
        <f t="shared" si="126"/>
        <v/>
      </c>
    </row>
    <row r="1246" spans="54:56">
      <c r="BB1246" s="26" t="str">
        <f t="shared" si="124"/>
        <v/>
      </c>
      <c r="BC1246" s="26" t="str">
        <f t="shared" si="125"/>
        <v/>
      </c>
      <c r="BD1246" s="26" t="str">
        <f t="shared" si="126"/>
        <v/>
      </c>
    </row>
    <row r="1247" spans="54:56">
      <c r="BB1247" s="26" t="str">
        <f t="shared" si="124"/>
        <v/>
      </c>
      <c r="BC1247" s="26" t="str">
        <f t="shared" si="125"/>
        <v/>
      </c>
      <c r="BD1247" s="26" t="str">
        <f t="shared" si="126"/>
        <v/>
      </c>
    </row>
    <row r="1248" spans="54:56">
      <c r="BB1248" s="26" t="str">
        <f t="shared" si="124"/>
        <v/>
      </c>
      <c r="BC1248" s="26" t="str">
        <f t="shared" si="125"/>
        <v/>
      </c>
      <c r="BD1248" s="26" t="str">
        <f t="shared" si="126"/>
        <v/>
      </c>
    </row>
    <row r="1249" spans="54:56">
      <c r="BB1249" s="26" t="str">
        <f t="shared" si="124"/>
        <v/>
      </c>
      <c r="BC1249" s="26" t="str">
        <f t="shared" si="125"/>
        <v/>
      </c>
      <c r="BD1249" s="26" t="str">
        <f t="shared" si="126"/>
        <v/>
      </c>
    </row>
    <row r="1250" spans="54:56">
      <c r="BB1250" s="26" t="str">
        <f t="shared" si="124"/>
        <v/>
      </c>
      <c r="BC1250" s="26" t="str">
        <f t="shared" si="125"/>
        <v/>
      </c>
      <c r="BD1250" s="26" t="str">
        <f t="shared" si="126"/>
        <v/>
      </c>
    </row>
    <row r="1251" spans="54:56">
      <c r="BB1251" s="26" t="str">
        <f t="shared" si="124"/>
        <v/>
      </c>
      <c r="BC1251" s="26" t="str">
        <f t="shared" si="125"/>
        <v/>
      </c>
      <c r="BD1251" s="26" t="str">
        <f t="shared" si="126"/>
        <v/>
      </c>
    </row>
    <row r="1252" spans="54:56">
      <c r="BB1252" s="26" t="str">
        <f t="shared" si="124"/>
        <v/>
      </c>
      <c r="BC1252" s="26" t="str">
        <f t="shared" si="125"/>
        <v/>
      </c>
      <c r="BD1252" s="26" t="str">
        <f t="shared" si="126"/>
        <v/>
      </c>
    </row>
    <row r="1253" spans="54:56">
      <c r="BB1253" s="26" t="str">
        <f t="shared" si="124"/>
        <v/>
      </c>
      <c r="BC1253" s="26" t="str">
        <f t="shared" si="125"/>
        <v/>
      </c>
      <c r="BD1253" s="26" t="str">
        <f t="shared" si="126"/>
        <v/>
      </c>
    </row>
    <row r="1254" spans="54:56">
      <c r="BB1254" s="26" t="str">
        <f t="shared" si="124"/>
        <v/>
      </c>
      <c r="BC1254" s="26" t="str">
        <f t="shared" si="125"/>
        <v/>
      </c>
      <c r="BD1254" s="26" t="str">
        <f t="shared" si="126"/>
        <v/>
      </c>
    </row>
    <row r="1255" spans="54:56">
      <c r="BB1255" s="26" t="str">
        <f t="shared" si="124"/>
        <v/>
      </c>
      <c r="BC1255" s="26" t="str">
        <f t="shared" si="125"/>
        <v/>
      </c>
      <c r="BD1255" s="26" t="str">
        <f t="shared" si="126"/>
        <v/>
      </c>
    </row>
    <row r="1256" spans="54:56">
      <c r="BB1256" s="26" t="str">
        <f t="shared" si="124"/>
        <v/>
      </c>
      <c r="BC1256" s="26" t="str">
        <f t="shared" si="125"/>
        <v/>
      </c>
      <c r="BD1256" s="26" t="str">
        <f t="shared" si="126"/>
        <v/>
      </c>
    </row>
    <row r="1257" spans="54:56">
      <c r="BB1257" s="26" t="str">
        <f t="shared" si="124"/>
        <v/>
      </c>
      <c r="BC1257" s="26" t="str">
        <f t="shared" si="125"/>
        <v/>
      </c>
      <c r="BD1257" s="26" t="str">
        <f t="shared" si="126"/>
        <v/>
      </c>
    </row>
    <row r="1258" spans="54:56">
      <c r="BB1258" s="26" t="str">
        <f t="shared" si="124"/>
        <v/>
      </c>
      <c r="BC1258" s="26" t="str">
        <f t="shared" si="125"/>
        <v/>
      </c>
      <c r="BD1258" s="26" t="str">
        <f t="shared" si="126"/>
        <v/>
      </c>
    </row>
    <row r="1259" spans="54:56">
      <c r="BB1259" s="26" t="str">
        <f t="shared" si="124"/>
        <v/>
      </c>
      <c r="BC1259" s="26" t="str">
        <f t="shared" si="125"/>
        <v/>
      </c>
      <c r="BD1259" s="26" t="str">
        <f t="shared" si="126"/>
        <v/>
      </c>
    </row>
    <row r="1260" spans="54:56">
      <c r="BB1260" s="26" t="str">
        <f t="shared" si="124"/>
        <v/>
      </c>
      <c r="BC1260" s="26" t="str">
        <f t="shared" si="125"/>
        <v/>
      </c>
      <c r="BD1260" s="26" t="str">
        <f t="shared" si="126"/>
        <v/>
      </c>
    </row>
    <row r="1261" spans="54:56">
      <c r="BB1261" s="26" t="str">
        <f t="shared" si="124"/>
        <v/>
      </c>
      <c r="BC1261" s="26" t="str">
        <f t="shared" si="125"/>
        <v/>
      </c>
      <c r="BD1261" s="26" t="str">
        <f t="shared" si="126"/>
        <v/>
      </c>
    </row>
    <row r="1262" spans="54:56">
      <c r="BB1262" s="26" t="str">
        <f t="shared" si="124"/>
        <v/>
      </c>
      <c r="BC1262" s="26" t="str">
        <f t="shared" si="125"/>
        <v/>
      </c>
      <c r="BD1262" s="26" t="str">
        <f t="shared" si="126"/>
        <v/>
      </c>
    </row>
    <row r="1263" spans="54:56">
      <c r="BB1263" s="26" t="str">
        <f t="shared" si="124"/>
        <v/>
      </c>
      <c r="BC1263" s="26" t="str">
        <f t="shared" si="125"/>
        <v/>
      </c>
      <c r="BD1263" s="26" t="str">
        <f t="shared" si="126"/>
        <v/>
      </c>
    </row>
    <row r="1264" spans="54:56">
      <c r="BB1264" s="26" t="str">
        <f t="shared" si="124"/>
        <v/>
      </c>
      <c r="BC1264" s="26" t="str">
        <f t="shared" si="125"/>
        <v/>
      </c>
      <c r="BD1264" s="26" t="str">
        <f t="shared" si="126"/>
        <v/>
      </c>
    </row>
    <row r="1265" spans="54:56">
      <c r="BB1265" s="26" t="str">
        <f t="shared" si="124"/>
        <v/>
      </c>
      <c r="BC1265" s="26" t="str">
        <f t="shared" si="125"/>
        <v/>
      </c>
      <c r="BD1265" s="26" t="str">
        <f t="shared" si="126"/>
        <v/>
      </c>
    </row>
    <row r="1266" spans="54:56">
      <c r="BB1266" s="26" t="str">
        <f t="shared" si="124"/>
        <v/>
      </c>
      <c r="BC1266" s="26" t="str">
        <f t="shared" si="125"/>
        <v/>
      </c>
      <c r="BD1266" s="26" t="str">
        <f t="shared" si="126"/>
        <v/>
      </c>
    </row>
    <row r="1267" spans="54:56">
      <c r="BB1267" s="26" t="str">
        <f t="shared" si="124"/>
        <v/>
      </c>
      <c r="BC1267" s="26" t="str">
        <f t="shared" si="125"/>
        <v/>
      </c>
      <c r="BD1267" s="26" t="str">
        <f t="shared" si="126"/>
        <v/>
      </c>
    </row>
    <row r="1268" spans="54:56">
      <c r="BB1268" s="26" t="str">
        <f t="shared" si="124"/>
        <v/>
      </c>
      <c r="BC1268" s="26" t="str">
        <f t="shared" si="125"/>
        <v/>
      </c>
      <c r="BD1268" s="26" t="str">
        <f t="shared" si="126"/>
        <v/>
      </c>
    </row>
    <row r="1269" spans="54:56">
      <c r="BB1269" s="26" t="str">
        <f t="shared" si="124"/>
        <v/>
      </c>
      <c r="BC1269" s="26" t="str">
        <f t="shared" si="125"/>
        <v/>
      </c>
      <c r="BD1269" s="26" t="str">
        <f t="shared" si="126"/>
        <v/>
      </c>
    </row>
    <row r="1270" spans="54:56">
      <c r="BB1270" s="26" t="str">
        <f t="shared" si="124"/>
        <v/>
      </c>
      <c r="BC1270" s="26" t="str">
        <f t="shared" si="125"/>
        <v/>
      </c>
      <c r="BD1270" s="26" t="str">
        <f t="shared" si="126"/>
        <v/>
      </c>
    </row>
    <row r="1271" spans="54:56">
      <c r="BB1271" s="26" t="str">
        <f t="shared" si="124"/>
        <v/>
      </c>
      <c r="BC1271" s="26" t="str">
        <f t="shared" si="125"/>
        <v/>
      </c>
      <c r="BD1271" s="26" t="str">
        <f t="shared" si="126"/>
        <v/>
      </c>
    </row>
    <row r="1272" spans="54:56">
      <c r="BB1272" s="26" t="str">
        <f t="shared" si="124"/>
        <v/>
      </c>
      <c r="BC1272" s="26" t="str">
        <f t="shared" si="125"/>
        <v/>
      </c>
      <c r="BD1272" s="26" t="str">
        <f t="shared" si="126"/>
        <v/>
      </c>
    </row>
    <row r="1273" spans="54:56">
      <c r="BB1273" s="26" t="str">
        <f t="shared" si="124"/>
        <v/>
      </c>
      <c r="BC1273" s="26" t="str">
        <f t="shared" si="125"/>
        <v/>
      </c>
      <c r="BD1273" s="26" t="str">
        <f t="shared" si="126"/>
        <v/>
      </c>
    </row>
    <row r="1274" spans="54:56">
      <c r="BB1274" s="26" t="str">
        <f t="shared" si="124"/>
        <v/>
      </c>
      <c r="BC1274" s="26" t="str">
        <f t="shared" si="125"/>
        <v/>
      </c>
      <c r="BD1274" s="26" t="str">
        <f t="shared" si="126"/>
        <v/>
      </c>
    </row>
    <row r="1275" spans="54:56">
      <c r="BB1275" s="26" t="str">
        <f t="shared" si="124"/>
        <v/>
      </c>
      <c r="BC1275" s="26" t="str">
        <f t="shared" si="125"/>
        <v/>
      </c>
      <c r="BD1275" s="26" t="str">
        <f t="shared" si="126"/>
        <v/>
      </c>
    </row>
    <row r="1276" spans="54:56">
      <c r="BB1276" s="26" t="str">
        <f t="shared" si="124"/>
        <v/>
      </c>
      <c r="BC1276" s="26" t="str">
        <f t="shared" si="125"/>
        <v/>
      </c>
      <c r="BD1276" s="26" t="str">
        <f t="shared" si="126"/>
        <v/>
      </c>
    </row>
    <row r="1277" spans="54:56">
      <c r="BB1277" s="26" t="str">
        <f t="shared" si="124"/>
        <v/>
      </c>
      <c r="BC1277" s="26" t="str">
        <f t="shared" si="125"/>
        <v/>
      </c>
      <c r="BD1277" s="26" t="str">
        <f t="shared" si="126"/>
        <v/>
      </c>
    </row>
    <row r="1278" spans="54:56">
      <c r="BB1278" s="26" t="str">
        <f t="shared" si="124"/>
        <v/>
      </c>
      <c r="BC1278" s="26" t="str">
        <f t="shared" si="125"/>
        <v/>
      </c>
      <c r="BD1278" s="26" t="str">
        <f t="shared" si="126"/>
        <v/>
      </c>
    </row>
    <row r="1279" spans="54:56">
      <c r="BB1279" s="26" t="str">
        <f t="shared" si="124"/>
        <v/>
      </c>
      <c r="BC1279" s="26" t="str">
        <f t="shared" si="125"/>
        <v/>
      </c>
      <c r="BD1279" s="26" t="str">
        <f t="shared" si="126"/>
        <v/>
      </c>
    </row>
    <row r="1280" spans="54:56">
      <c r="BB1280" s="26" t="str">
        <f t="shared" si="124"/>
        <v/>
      </c>
      <c r="BC1280" s="26" t="str">
        <f t="shared" si="125"/>
        <v/>
      </c>
      <c r="BD1280" s="26" t="str">
        <f t="shared" si="126"/>
        <v/>
      </c>
    </row>
    <row r="1281" spans="54:56">
      <c r="BB1281" s="26" t="str">
        <f t="shared" si="124"/>
        <v/>
      </c>
      <c r="BC1281" s="26" t="str">
        <f t="shared" si="125"/>
        <v/>
      </c>
      <c r="BD1281" s="26" t="str">
        <f t="shared" si="126"/>
        <v/>
      </c>
    </row>
    <row r="1282" spans="54:56">
      <c r="BB1282" s="26" t="str">
        <f t="shared" si="124"/>
        <v/>
      </c>
      <c r="BC1282" s="26" t="str">
        <f t="shared" si="125"/>
        <v/>
      </c>
      <c r="BD1282" s="26" t="str">
        <f t="shared" si="126"/>
        <v/>
      </c>
    </row>
    <row r="1283" spans="54:56">
      <c r="BB1283" s="26" t="str">
        <f t="shared" si="124"/>
        <v/>
      </c>
      <c r="BC1283" s="26" t="str">
        <f t="shared" si="125"/>
        <v/>
      </c>
      <c r="BD1283" s="26" t="str">
        <f t="shared" si="126"/>
        <v/>
      </c>
    </row>
    <row r="1284" spans="54:56">
      <c r="BB1284" s="26" t="str">
        <f t="shared" si="124"/>
        <v/>
      </c>
      <c r="BC1284" s="26" t="str">
        <f t="shared" si="125"/>
        <v/>
      </c>
      <c r="BD1284" s="26" t="str">
        <f t="shared" si="126"/>
        <v/>
      </c>
    </row>
    <row r="1285" spans="54:56">
      <c r="BB1285" s="26" t="str">
        <f t="shared" si="124"/>
        <v/>
      </c>
      <c r="BC1285" s="26" t="str">
        <f t="shared" si="125"/>
        <v/>
      </c>
      <c r="BD1285" s="26" t="str">
        <f t="shared" si="126"/>
        <v/>
      </c>
    </row>
    <row r="1286" spans="54:56">
      <c r="BB1286" s="26" t="str">
        <f t="shared" si="124"/>
        <v/>
      </c>
      <c r="BC1286" s="26" t="str">
        <f t="shared" si="125"/>
        <v/>
      </c>
      <c r="BD1286" s="26" t="str">
        <f t="shared" si="126"/>
        <v/>
      </c>
    </row>
    <row r="1287" spans="54:56">
      <c r="BB1287" s="26" t="str">
        <f t="shared" si="124"/>
        <v/>
      </c>
      <c r="BC1287" s="26" t="str">
        <f t="shared" si="125"/>
        <v/>
      </c>
      <c r="BD1287" s="26" t="str">
        <f t="shared" si="126"/>
        <v/>
      </c>
    </row>
    <row r="1288" spans="54:56">
      <c r="BB1288" s="26" t="str">
        <f t="shared" si="124"/>
        <v/>
      </c>
      <c r="BC1288" s="26" t="str">
        <f t="shared" si="125"/>
        <v/>
      </c>
      <c r="BD1288" s="26" t="str">
        <f t="shared" si="126"/>
        <v/>
      </c>
    </row>
    <row r="1289" spans="54:56">
      <c r="BB1289" s="26" t="str">
        <f t="shared" si="124"/>
        <v/>
      </c>
      <c r="BC1289" s="26" t="str">
        <f t="shared" si="125"/>
        <v/>
      </c>
      <c r="BD1289" s="26" t="str">
        <f t="shared" si="126"/>
        <v/>
      </c>
    </row>
    <row r="1290" spans="54:56">
      <c r="BB1290" s="26" t="str">
        <f t="shared" si="124"/>
        <v/>
      </c>
      <c r="BC1290" s="26" t="str">
        <f t="shared" si="125"/>
        <v/>
      </c>
      <c r="BD1290" s="26" t="str">
        <f t="shared" si="126"/>
        <v/>
      </c>
    </row>
    <row r="1291" spans="54:56">
      <c r="BB1291" s="26" t="str">
        <f t="shared" si="124"/>
        <v/>
      </c>
      <c r="BC1291" s="26" t="str">
        <f t="shared" si="125"/>
        <v/>
      </c>
      <c r="BD1291" s="26" t="str">
        <f t="shared" si="126"/>
        <v/>
      </c>
    </row>
    <row r="1292" spans="54:56">
      <c r="BB1292" s="26" t="str">
        <f t="shared" si="124"/>
        <v/>
      </c>
      <c r="BC1292" s="26" t="str">
        <f t="shared" si="125"/>
        <v/>
      </c>
      <c r="BD1292" s="26" t="str">
        <f t="shared" si="126"/>
        <v/>
      </c>
    </row>
    <row r="1293" spans="54:56">
      <c r="BB1293" s="26" t="str">
        <f t="shared" ref="BB1293:BB1356" si="127">+IF(AY1293="","",AY1293)</f>
        <v/>
      </c>
      <c r="BC1293" s="26" t="str">
        <f t="shared" ref="BC1293:BC1356" si="128">+IF(AX1293="","",AX1293)</f>
        <v/>
      </c>
      <c r="BD1293" s="26" t="str">
        <f t="shared" ref="BD1293:BD1356" si="129">+IF(AW1293="","",AW1293)</f>
        <v/>
      </c>
    </row>
    <row r="1294" spans="54:56">
      <c r="BB1294" s="26" t="str">
        <f t="shared" si="127"/>
        <v/>
      </c>
      <c r="BC1294" s="26" t="str">
        <f t="shared" si="128"/>
        <v/>
      </c>
      <c r="BD1294" s="26" t="str">
        <f t="shared" si="129"/>
        <v/>
      </c>
    </row>
    <row r="1295" spans="54:56">
      <c r="BB1295" s="26" t="str">
        <f t="shared" si="127"/>
        <v/>
      </c>
      <c r="BC1295" s="26" t="str">
        <f t="shared" si="128"/>
        <v/>
      </c>
      <c r="BD1295" s="26" t="str">
        <f t="shared" si="129"/>
        <v/>
      </c>
    </row>
    <row r="1296" spans="54:56">
      <c r="BB1296" s="26" t="str">
        <f t="shared" si="127"/>
        <v/>
      </c>
      <c r="BC1296" s="26" t="str">
        <f t="shared" si="128"/>
        <v/>
      </c>
      <c r="BD1296" s="26" t="str">
        <f t="shared" si="129"/>
        <v/>
      </c>
    </row>
    <row r="1297" spans="54:56">
      <c r="BB1297" s="26" t="str">
        <f t="shared" si="127"/>
        <v/>
      </c>
      <c r="BC1297" s="26" t="str">
        <f t="shared" si="128"/>
        <v/>
      </c>
      <c r="BD1297" s="26" t="str">
        <f t="shared" si="129"/>
        <v/>
      </c>
    </row>
    <row r="1298" spans="54:56">
      <c r="BB1298" s="26" t="str">
        <f t="shared" si="127"/>
        <v/>
      </c>
      <c r="BC1298" s="26" t="str">
        <f t="shared" si="128"/>
        <v/>
      </c>
      <c r="BD1298" s="26" t="str">
        <f t="shared" si="129"/>
        <v/>
      </c>
    </row>
    <row r="1299" spans="54:56">
      <c r="BB1299" s="26" t="str">
        <f t="shared" si="127"/>
        <v/>
      </c>
      <c r="BC1299" s="26" t="str">
        <f t="shared" si="128"/>
        <v/>
      </c>
      <c r="BD1299" s="26" t="str">
        <f t="shared" si="129"/>
        <v/>
      </c>
    </row>
    <row r="1300" spans="54:56">
      <c r="BB1300" s="26" t="str">
        <f t="shared" si="127"/>
        <v/>
      </c>
      <c r="BC1300" s="26" t="str">
        <f t="shared" si="128"/>
        <v/>
      </c>
      <c r="BD1300" s="26" t="str">
        <f t="shared" si="129"/>
        <v/>
      </c>
    </row>
    <row r="1301" spans="54:56">
      <c r="BB1301" s="26" t="str">
        <f t="shared" si="127"/>
        <v/>
      </c>
      <c r="BC1301" s="26" t="str">
        <f t="shared" si="128"/>
        <v/>
      </c>
      <c r="BD1301" s="26" t="str">
        <f t="shared" si="129"/>
        <v/>
      </c>
    </row>
    <row r="1302" spans="54:56">
      <c r="BB1302" s="26" t="str">
        <f t="shared" si="127"/>
        <v/>
      </c>
      <c r="BC1302" s="26" t="str">
        <f t="shared" si="128"/>
        <v/>
      </c>
      <c r="BD1302" s="26" t="str">
        <f t="shared" si="129"/>
        <v/>
      </c>
    </row>
    <row r="1303" spans="54:56">
      <c r="BB1303" s="26" t="str">
        <f t="shared" si="127"/>
        <v/>
      </c>
      <c r="BC1303" s="26" t="str">
        <f t="shared" si="128"/>
        <v/>
      </c>
      <c r="BD1303" s="26" t="str">
        <f t="shared" si="129"/>
        <v/>
      </c>
    </row>
    <row r="1304" spans="54:56">
      <c r="BB1304" s="26" t="str">
        <f t="shared" si="127"/>
        <v/>
      </c>
      <c r="BC1304" s="26" t="str">
        <f t="shared" si="128"/>
        <v/>
      </c>
      <c r="BD1304" s="26" t="str">
        <f t="shared" si="129"/>
        <v/>
      </c>
    </row>
    <row r="1305" spans="54:56">
      <c r="BB1305" s="26" t="str">
        <f t="shared" si="127"/>
        <v/>
      </c>
      <c r="BC1305" s="26" t="str">
        <f t="shared" si="128"/>
        <v/>
      </c>
      <c r="BD1305" s="26" t="str">
        <f t="shared" si="129"/>
        <v/>
      </c>
    </row>
    <row r="1306" spans="54:56">
      <c r="BB1306" s="26" t="str">
        <f t="shared" si="127"/>
        <v/>
      </c>
      <c r="BC1306" s="26" t="str">
        <f t="shared" si="128"/>
        <v/>
      </c>
      <c r="BD1306" s="26" t="str">
        <f t="shared" si="129"/>
        <v/>
      </c>
    </row>
    <row r="1307" spans="54:56">
      <c r="BB1307" s="26" t="str">
        <f t="shared" si="127"/>
        <v/>
      </c>
      <c r="BC1307" s="26" t="str">
        <f t="shared" si="128"/>
        <v/>
      </c>
      <c r="BD1307" s="26" t="str">
        <f t="shared" si="129"/>
        <v/>
      </c>
    </row>
    <row r="1308" spans="54:56">
      <c r="BB1308" s="26" t="str">
        <f t="shared" si="127"/>
        <v/>
      </c>
      <c r="BC1308" s="26" t="str">
        <f t="shared" si="128"/>
        <v/>
      </c>
      <c r="BD1308" s="26" t="str">
        <f t="shared" si="129"/>
        <v/>
      </c>
    </row>
    <row r="1309" spans="54:56">
      <c r="BB1309" s="26" t="str">
        <f t="shared" si="127"/>
        <v/>
      </c>
      <c r="BC1309" s="26" t="str">
        <f t="shared" si="128"/>
        <v/>
      </c>
      <c r="BD1309" s="26" t="str">
        <f t="shared" si="129"/>
        <v/>
      </c>
    </row>
    <row r="1310" spans="54:56">
      <c r="BB1310" s="26" t="str">
        <f t="shared" si="127"/>
        <v/>
      </c>
      <c r="BC1310" s="26" t="str">
        <f t="shared" si="128"/>
        <v/>
      </c>
      <c r="BD1310" s="26" t="str">
        <f t="shared" si="129"/>
        <v/>
      </c>
    </row>
    <row r="1311" spans="54:56">
      <c r="BB1311" s="26" t="str">
        <f t="shared" si="127"/>
        <v/>
      </c>
      <c r="BC1311" s="26" t="str">
        <f t="shared" si="128"/>
        <v/>
      </c>
      <c r="BD1311" s="26" t="str">
        <f t="shared" si="129"/>
        <v/>
      </c>
    </row>
    <row r="1312" spans="54:56">
      <c r="BB1312" s="26" t="str">
        <f t="shared" si="127"/>
        <v/>
      </c>
      <c r="BC1312" s="26" t="str">
        <f t="shared" si="128"/>
        <v/>
      </c>
      <c r="BD1312" s="26" t="str">
        <f t="shared" si="129"/>
        <v/>
      </c>
    </row>
    <row r="1313" spans="54:56">
      <c r="BB1313" s="26" t="str">
        <f t="shared" si="127"/>
        <v/>
      </c>
      <c r="BC1313" s="26" t="str">
        <f t="shared" si="128"/>
        <v/>
      </c>
      <c r="BD1313" s="26" t="str">
        <f t="shared" si="129"/>
        <v/>
      </c>
    </row>
    <row r="1314" spans="54:56">
      <c r="BB1314" s="26" t="str">
        <f t="shared" si="127"/>
        <v/>
      </c>
      <c r="BC1314" s="26" t="str">
        <f t="shared" si="128"/>
        <v/>
      </c>
      <c r="BD1314" s="26" t="str">
        <f t="shared" si="129"/>
        <v/>
      </c>
    </row>
    <row r="1315" spans="54:56">
      <c r="BB1315" s="26" t="str">
        <f t="shared" si="127"/>
        <v/>
      </c>
      <c r="BC1315" s="26" t="str">
        <f t="shared" si="128"/>
        <v/>
      </c>
      <c r="BD1315" s="26" t="str">
        <f t="shared" si="129"/>
        <v/>
      </c>
    </row>
    <row r="1316" spans="54:56">
      <c r="BB1316" s="26" t="str">
        <f t="shared" si="127"/>
        <v/>
      </c>
      <c r="BC1316" s="26" t="str">
        <f t="shared" si="128"/>
        <v/>
      </c>
      <c r="BD1316" s="26" t="str">
        <f t="shared" si="129"/>
        <v/>
      </c>
    </row>
    <row r="1317" spans="54:56">
      <c r="BB1317" s="26" t="str">
        <f t="shared" si="127"/>
        <v/>
      </c>
      <c r="BC1317" s="26" t="str">
        <f t="shared" si="128"/>
        <v/>
      </c>
      <c r="BD1317" s="26" t="str">
        <f t="shared" si="129"/>
        <v/>
      </c>
    </row>
    <row r="1318" spans="54:56">
      <c r="BB1318" s="26" t="str">
        <f t="shared" si="127"/>
        <v/>
      </c>
      <c r="BC1318" s="26" t="str">
        <f t="shared" si="128"/>
        <v/>
      </c>
      <c r="BD1318" s="26" t="str">
        <f t="shared" si="129"/>
        <v/>
      </c>
    </row>
    <row r="1319" spans="54:56">
      <c r="BB1319" s="26" t="str">
        <f t="shared" si="127"/>
        <v/>
      </c>
      <c r="BC1319" s="26" t="str">
        <f t="shared" si="128"/>
        <v/>
      </c>
      <c r="BD1319" s="26" t="str">
        <f t="shared" si="129"/>
        <v/>
      </c>
    </row>
    <row r="1320" spans="54:56">
      <c r="BB1320" s="26" t="str">
        <f t="shared" si="127"/>
        <v/>
      </c>
      <c r="BC1320" s="26" t="str">
        <f t="shared" si="128"/>
        <v/>
      </c>
      <c r="BD1320" s="26" t="str">
        <f t="shared" si="129"/>
        <v/>
      </c>
    </row>
    <row r="1321" spans="54:56">
      <c r="BB1321" s="26" t="str">
        <f t="shared" si="127"/>
        <v/>
      </c>
      <c r="BC1321" s="26" t="str">
        <f t="shared" si="128"/>
        <v/>
      </c>
      <c r="BD1321" s="26" t="str">
        <f t="shared" si="129"/>
        <v/>
      </c>
    </row>
    <row r="1322" spans="54:56">
      <c r="BB1322" s="26" t="str">
        <f t="shared" si="127"/>
        <v/>
      </c>
      <c r="BC1322" s="26" t="str">
        <f t="shared" si="128"/>
        <v/>
      </c>
      <c r="BD1322" s="26" t="str">
        <f t="shared" si="129"/>
        <v/>
      </c>
    </row>
    <row r="1323" spans="54:56">
      <c r="BB1323" s="26" t="str">
        <f t="shared" si="127"/>
        <v/>
      </c>
      <c r="BC1323" s="26" t="str">
        <f t="shared" si="128"/>
        <v/>
      </c>
      <c r="BD1323" s="26" t="str">
        <f t="shared" si="129"/>
        <v/>
      </c>
    </row>
    <row r="1324" spans="54:56">
      <c r="BB1324" s="26" t="str">
        <f t="shared" si="127"/>
        <v/>
      </c>
      <c r="BC1324" s="26" t="str">
        <f t="shared" si="128"/>
        <v/>
      </c>
      <c r="BD1324" s="26" t="str">
        <f t="shared" si="129"/>
        <v/>
      </c>
    </row>
    <row r="1325" spans="54:56">
      <c r="BB1325" s="26" t="str">
        <f t="shared" si="127"/>
        <v/>
      </c>
      <c r="BC1325" s="26" t="str">
        <f t="shared" si="128"/>
        <v/>
      </c>
      <c r="BD1325" s="26" t="str">
        <f t="shared" si="129"/>
        <v/>
      </c>
    </row>
    <row r="1326" spans="54:56">
      <c r="BB1326" s="26" t="str">
        <f t="shared" si="127"/>
        <v/>
      </c>
      <c r="BC1326" s="26" t="str">
        <f t="shared" si="128"/>
        <v/>
      </c>
      <c r="BD1326" s="26" t="str">
        <f t="shared" si="129"/>
        <v/>
      </c>
    </row>
    <row r="1327" spans="54:56">
      <c r="BB1327" s="26" t="str">
        <f t="shared" si="127"/>
        <v/>
      </c>
      <c r="BC1327" s="26" t="str">
        <f t="shared" si="128"/>
        <v/>
      </c>
      <c r="BD1327" s="26" t="str">
        <f t="shared" si="129"/>
        <v/>
      </c>
    </row>
    <row r="1328" spans="54:56">
      <c r="BB1328" s="26" t="str">
        <f t="shared" si="127"/>
        <v/>
      </c>
      <c r="BC1328" s="26" t="str">
        <f t="shared" si="128"/>
        <v/>
      </c>
      <c r="BD1328" s="26" t="str">
        <f t="shared" si="129"/>
        <v/>
      </c>
    </row>
    <row r="1329" spans="54:56">
      <c r="BB1329" s="26" t="str">
        <f t="shared" si="127"/>
        <v/>
      </c>
      <c r="BC1329" s="26" t="str">
        <f t="shared" si="128"/>
        <v/>
      </c>
      <c r="BD1329" s="26" t="str">
        <f t="shared" si="129"/>
        <v/>
      </c>
    </row>
    <row r="1330" spans="54:56">
      <c r="BB1330" s="26" t="str">
        <f t="shared" si="127"/>
        <v/>
      </c>
      <c r="BC1330" s="26" t="str">
        <f t="shared" si="128"/>
        <v/>
      </c>
      <c r="BD1330" s="26" t="str">
        <f t="shared" si="129"/>
        <v/>
      </c>
    </row>
    <row r="1331" spans="54:56">
      <c r="BB1331" s="26" t="str">
        <f t="shared" si="127"/>
        <v/>
      </c>
      <c r="BC1331" s="26" t="str">
        <f t="shared" si="128"/>
        <v/>
      </c>
      <c r="BD1331" s="26" t="str">
        <f t="shared" si="129"/>
        <v/>
      </c>
    </row>
    <row r="1332" spans="54:56">
      <c r="BB1332" s="26" t="str">
        <f t="shared" si="127"/>
        <v/>
      </c>
      <c r="BC1332" s="26" t="str">
        <f t="shared" si="128"/>
        <v/>
      </c>
      <c r="BD1332" s="26" t="str">
        <f t="shared" si="129"/>
        <v/>
      </c>
    </row>
    <row r="1333" spans="54:56">
      <c r="BB1333" s="26" t="str">
        <f t="shared" si="127"/>
        <v/>
      </c>
      <c r="BC1333" s="26" t="str">
        <f t="shared" si="128"/>
        <v/>
      </c>
      <c r="BD1333" s="26" t="str">
        <f t="shared" si="129"/>
        <v/>
      </c>
    </row>
    <row r="1334" spans="54:56">
      <c r="BB1334" s="26" t="str">
        <f t="shared" si="127"/>
        <v/>
      </c>
      <c r="BC1334" s="26" t="str">
        <f t="shared" si="128"/>
        <v/>
      </c>
      <c r="BD1334" s="26" t="str">
        <f t="shared" si="129"/>
        <v/>
      </c>
    </row>
    <row r="1335" spans="54:56">
      <c r="BB1335" s="26" t="str">
        <f t="shared" si="127"/>
        <v/>
      </c>
      <c r="BC1335" s="26" t="str">
        <f t="shared" si="128"/>
        <v/>
      </c>
      <c r="BD1335" s="26" t="str">
        <f t="shared" si="129"/>
        <v/>
      </c>
    </row>
    <row r="1336" spans="54:56">
      <c r="BB1336" s="26" t="str">
        <f t="shared" si="127"/>
        <v/>
      </c>
      <c r="BC1336" s="26" t="str">
        <f t="shared" si="128"/>
        <v/>
      </c>
      <c r="BD1336" s="26" t="str">
        <f t="shared" si="129"/>
        <v/>
      </c>
    </row>
    <row r="1337" spans="54:56">
      <c r="BB1337" s="26" t="str">
        <f t="shared" si="127"/>
        <v/>
      </c>
      <c r="BC1337" s="26" t="str">
        <f t="shared" si="128"/>
        <v/>
      </c>
      <c r="BD1337" s="26" t="str">
        <f t="shared" si="129"/>
        <v/>
      </c>
    </row>
    <row r="1338" spans="54:56">
      <c r="BB1338" s="26" t="str">
        <f t="shared" si="127"/>
        <v/>
      </c>
      <c r="BC1338" s="26" t="str">
        <f t="shared" si="128"/>
        <v/>
      </c>
      <c r="BD1338" s="26" t="str">
        <f t="shared" si="129"/>
        <v/>
      </c>
    </row>
    <row r="1339" spans="54:56">
      <c r="BB1339" s="26" t="str">
        <f t="shared" si="127"/>
        <v/>
      </c>
      <c r="BC1339" s="26" t="str">
        <f t="shared" si="128"/>
        <v/>
      </c>
      <c r="BD1339" s="26" t="str">
        <f t="shared" si="129"/>
        <v/>
      </c>
    </row>
    <row r="1340" spans="54:56">
      <c r="BB1340" s="26" t="str">
        <f t="shared" si="127"/>
        <v/>
      </c>
      <c r="BC1340" s="26" t="str">
        <f t="shared" si="128"/>
        <v/>
      </c>
      <c r="BD1340" s="26" t="str">
        <f t="shared" si="129"/>
        <v/>
      </c>
    </row>
    <row r="1341" spans="54:56">
      <c r="BB1341" s="26" t="str">
        <f t="shared" si="127"/>
        <v/>
      </c>
      <c r="BC1341" s="26" t="str">
        <f t="shared" si="128"/>
        <v/>
      </c>
      <c r="BD1341" s="26" t="str">
        <f t="shared" si="129"/>
        <v/>
      </c>
    </row>
    <row r="1342" spans="54:56">
      <c r="BB1342" s="26" t="str">
        <f t="shared" si="127"/>
        <v/>
      </c>
      <c r="BC1342" s="26" t="str">
        <f t="shared" si="128"/>
        <v/>
      </c>
      <c r="BD1342" s="26" t="str">
        <f t="shared" si="129"/>
        <v/>
      </c>
    </row>
    <row r="1343" spans="54:56">
      <c r="BB1343" s="26" t="str">
        <f t="shared" si="127"/>
        <v/>
      </c>
      <c r="BC1343" s="26" t="str">
        <f t="shared" si="128"/>
        <v/>
      </c>
      <c r="BD1343" s="26" t="str">
        <f t="shared" si="129"/>
        <v/>
      </c>
    </row>
    <row r="1344" spans="54:56">
      <c r="BB1344" s="26" t="str">
        <f t="shared" si="127"/>
        <v/>
      </c>
      <c r="BC1344" s="26" t="str">
        <f t="shared" si="128"/>
        <v/>
      </c>
      <c r="BD1344" s="26" t="str">
        <f t="shared" si="129"/>
        <v/>
      </c>
    </row>
    <row r="1345" spans="54:56">
      <c r="BB1345" s="26" t="str">
        <f t="shared" si="127"/>
        <v/>
      </c>
      <c r="BC1345" s="26" t="str">
        <f t="shared" si="128"/>
        <v/>
      </c>
      <c r="BD1345" s="26" t="str">
        <f t="shared" si="129"/>
        <v/>
      </c>
    </row>
    <row r="1346" spans="54:56">
      <c r="BB1346" s="26" t="str">
        <f t="shared" si="127"/>
        <v/>
      </c>
      <c r="BC1346" s="26" t="str">
        <f t="shared" si="128"/>
        <v/>
      </c>
      <c r="BD1346" s="26" t="str">
        <f t="shared" si="129"/>
        <v/>
      </c>
    </row>
    <row r="1347" spans="54:56">
      <c r="BB1347" s="26" t="str">
        <f t="shared" si="127"/>
        <v/>
      </c>
      <c r="BC1347" s="26" t="str">
        <f t="shared" si="128"/>
        <v/>
      </c>
      <c r="BD1347" s="26" t="str">
        <f t="shared" si="129"/>
        <v/>
      </c>
    </row>
    <row r="1348" spans="54:56">
      <c r="BB1348" s="26" t="str">
        <f t="shared" si="127"/>
        <v/>
      </c>
      <c r="BC1348" s="26" t="str">
        <f t="shared" si="128"/>
        <v/>
      </c>
      <c r="BD1348" s="26" t="str">
        <f t="shared" si="129"/>
        <v/>
      </c>
    </row>
    <row r="1349" spans="54:56">
      <c r="BB1349" s="26" t="str">
        <f t="shared" si="127"/>
        <v/>
      </c>
      <c r="BC1349" s="26" t="str">
        <f t="shared" si="128"/>
        <v/>
      </c>
      <c r="BD1349" s="26" t="str">
        <f t="shared" si="129"/>
        <v/>
      </c>
    </row>
    <row r="1350" spans="54:56">
      <c r="BB1350" s="26" t="str">
        <f t="shared" si="127"/>
        <v/>
      </c>
      <c r="BC1350" s="26" t="str">
        <f t="shared" si="128"/>
        <v/>
      </c>
      <c r="BD1350" s="26" t="str">
        <f t="shared" si="129"/>
        <v/>
      </c>
    </row>
    <row r="1351" spans="54:56">
      <c r="BB1351" s="26" t="str">
        <f t="shared" si="127"/>
        <v/>
      </c>
      <c r="BC1351" s="26" t="str">
        <f t="shared" si="128"/>
        <v/>
      </c>
      <c r="BD1351" s="26" t="str">
        <f t="shared" si="129"/>
        <v/>
      </c>
    </row>
    <row r="1352" spans="54:56">
      <c r="BB1352" s="26" t="str">
        <f t="shared" si="127"/>
        <v/>
      </c>
      <c r="BC1352" s="26" t="str">
        <f t="shared" si="128"/>
        <v/>
      </c>
      <c r="BD1352" s="26" t="str">
        <f t="shared" si="129"/>
        <v/>
      </c>
    </row>
    <row r="1353" spans="54:56">
      <c r="BB1353" s="26" t="str">
        <f t="shared" si="127"/>
        <v/>
      </c>
      <c r="BC1353" s="26" t="str">
        <f t="shared" si="128"/>
        <v/>
      </c>
      <c r="BD1353" s="26" t="str">
        <f t="shared" si="129"/>
        <v/>
      </c>
    </row>
    <row r="1354" spans="54:56">
      <c r="BB1354" s="26" t="str">
        <f t="shared" si="127"/>
        <v/>
      </c>
      <c r="BC1354" s="26" t="str">
        <f t="shared" si="128"/>
        <v/>
      </c>
      <c r="BD1354" s="26" t="str">
        <f t="shared" si="129"/>
        <v/>
      </c>
    </row>
    <row r="1355" spans="54:56">
      <c r="BB1355" s="26" t="str">
        <f t="shared" si="127"/>
        <v/>
      </c>
      <c r="BC1355" s="26" t="str">
        <f t="shared" si="128"/>
        <v/>
      </c>
      <c r="BD1355" s="26" t="str">
        <f t="shared" si="129"/>
        <v/>
      </c>
    </row>
    <row r="1356" spans="54:56">
      <c r="BB1356" s="26" t="str">
        <f t="shared" si="127"/>
        <v/>
      </c>
      <c r="BC1356" s="26" t="str">
        <f t="shared" si="128"/>
        <v/>
      </c>
      <c r="BD1356" s="26" t="str">
        <f t="shared" si="129"/>
        <v/>
      </c>
    </row>
    <row r="1357" spans="54:56">
      <c r="BB1357" s="26" t="str">
        <f t="shared" ref="BB1357:BB1420" si="130">+IF(AY1357="","",AY1357)</f>
        <v/>
      </c>
      <c r="BC1357" s="26" t="str">
        <f t="shared" ref="BC1357:BC1420" si="131">+IF(AX1357="","",AX1357)</f>
        <v/>
      </c>
      <c r="BD1357" s="26" t="str">
        <f t="shared" ref="BD1357:BD1420" si="132">+IF(AW1357="","",AW1357)</f>
        <v/>
      </c>
    </row>
    <row r="1358" spans="54:56">
      <c r="BB1358" s="26" t="str">
        <f t="shared" si="130"/>
        <v/>
      </c>
      <c r="BC1358" s="26" t="str">
        <f t="shared" si="131"/>
        <v/>
      </c>
      <c r="BD1358" s="26" t="str">
        <f t="shared" si="132"/>
        <v/>
      </c>
    </row>
    <row r="1359" spans="54:56">
      <c r="BB1359" s="26" t="str">
        <f t="shared" si="130"/>
        <v/>
      </c>
      <c r="BC1359" s="26" t="str">
        <f t="shared" si="131"/>
        <v/>
      </c>
      <c r="BD1359" s="26" t="str">
        <f t="shared" si="132"/>
        <v/>
      </c>
    </row>
    <row r="1360" spans="54:56">
      <c r="BB1360" s="26" t="str">
        <f t="shared" si="130"/>
        <v/>
      </c>
      <c r="BC1360" s="26" t="str">
        <f t="shared" si="131"/>
        <v/>
      </c>
      <c r="BD1360" s="26" t="str">
        <f t="shared" si="132"/>
        <v/>
      </c>
    </row>
    <row r="1361" spans="54:56">
      <c r="BB1361" s="26" t="str">
        <f t="shared" si="130"/>
        <v/>
      </c>
      <c r="BC1361" s="26" t="str">
        <f t="shared" si="131"/>
        <v/>
      </c>
      <c r="BD1361" s="26" t="str">
        <f t="shared" si="132"/>
        <v/>
      </c>
    </row>
    <row r="1362" spans="54:56">
      <c r="BB1362" s="26" t="str">
        <f t="shared" si="130"/>
        <v/>
      </c>
      <c r="BC1362" s="26" t="str">
        <f t="shared" si="131"/>
        <v/>
      </c>
      <c r="BD1362" s="26" t="str">
        <f t="shared" si="132"/>
        <v/>
      </c>
    </row>
    <row r="1363" spans="54:56">
      <c r="BB1363" s="26" t="str">
        <f t="shared" si="130"/>
        <v/>
      </c>
      <c r="BC1363" s="26" t="str">
        <f t="shared" si="131"/>
        <v/>
      </c>
      <c r="BD1363" s="26" t="str">
        <f t="shared" si="132"/>
        <v/>
      </c>
    </row>
    <row r="1364" spans="54:56">
      <c r="BB1364" s="26" t="str">
        <f t="shared" si="130"/>
        <v/>
      </c>
      <c r="BC1364" s="26" t="str">
        <f t="shared" si="131"/>
        <v/>
      </c>
      <c r="BD1364" s="26" t="str">
        <f t="shared" si="132"/>
        <v/>
      </c>
    </row>
    <row r="1365" spans="54:56">
      <c r="BB1365" s="26" t="str">
        <f t="shared" si="130"/>
        <v/>
      </c>
      <c r="BC1365" s="26" t="str">
        <f t="shared" si="131"/>
        <v/>
      </c>
      <c r="BD1365" s="26" t="str">
        <f t="shared" si="132"/>
        <v/>
      </c>
    </row>
    <row r="1366" spans="54:56">
      <c r="BB1366" s="26" t="str">
        <f t="shared" si="130"/>
        <v/>
      </c>
      <c r="BC1366" s="26" t="str">
        <f t="shared" si="131"/>
        <v/>
      </c>
      <c r="BD1366" s="26" t="str">
        <f t="shared" si="132"/>
        <v/>
      </c>
    </row>
    <row r="1367" spans="54:56">
      <c r="BB1367" s="26" t="str">
        <f t="shared" si="130"/>
        <v/>
      </c>
      <c r="BC1367" s="26" t="str">
        <f t="shared" si="131"/>
        <v/>
      </c>
      <c r="BD1367" s="26" t="str">
        <f t="shared" si="132"/>
        <v/>
      </c>
    </row>
    <row r="1368" spans="54:56">
      <c r="BB1368" s="26" t="str">
        <f t="shared" si="130"/>
        <v/>
      </c>
      <c r="BC1368" s="26" t="str">
        <f t="shared" si="131"/>
        <v/>
      </c>
      <c r="BD1368" s="26" t="str">
        <f t="shared" si="132"/>
        <v/>
      </c>
    </row>
    <row r="1369" spans="54:56">
      <c r="BB1369" s="26" t="str">
        <f t="shared" si="130"/>
        <v/>
      </c>
      <c r="BC1369" s="26" t="str">
        <f t="shared" si="131"/>
        <v/>
      </c>
      <c r="BD1369" s="26" t="str">
        <f t="shared" si="132"/>
        <v/>
      </c>
    </row>
    <row r="1370" spans="54:56">
      <c r="BB1370" s="26" t="str">
        <f t="shared" si="130"/>
        <v/>
      </c>
      <c r="BC1370" s="26" t="str">
        <f t="shared" si="131"/>
        <v/>
      </c>
      <c r="BD1370" s="26" t="str">
        <f t="shared" si="132"/>
        <v/>
      </c>
    </row>
    <row r="1371" spans="54:56">
      <c r="BB1371" s="26" t="str">
        <f t="shared" si="130"/>
        <v/>
      </c>
      <c r="BC1371" s="26" t="str">
        <f t="shared" si="131"/>
        <v/>
      </c>
      <c r="BD1371" s="26" t="str">
        <f t="shared" si="132"/>
        <v/>
      </c>
    </row>
    <row r="1372" spans="54:56">
      <c r="BB1372" s="26" t="str">
        <f t="shared" si="130"/>
        <v/>
      </c>
      <c r="BC1372" s="26" t="str">
        <f t="shared" si="131"/>
        <v/>
      </c>
      <c r="BD1372" s="26" t="str">
        <f t="shared" si="132"/>
        <v/>
      </c>
    </row>
    <row r="1373" spans="54:56">
      <c r="BB1373" s="26" t="str">
        <f t="shared" si="130"/>
        <v/>
      </c>
      <c r="BC1373" s="26" t="str">
        <f t="shared" si="131"/>
        <v/>
      </c>
      <c r="BD1373" s="26" t="str">
        <f t="shared" si="132"/>
        <v/>
      </c>
    </row>
    <row r="1374" spans="54:56">
      <c r="BB1374" s="26" t="str">
        <f t="shared" si="130"/>
        <v/>
      </c>
      <c r="BC1374" s="26" t="str">
        <f t="shared" si="131"/>
        <v/>
      </c>
      <c r="BD1374" s="26" t="str">
        <f t="shared" si="132"/>
        <v/>
      </c>
    </row>
    <row r="1375" spans="54:56">
      <c r="BB1375" s="26" t="str">
        <f t="shared" si="130"/>
        <v/>
      </c>
      <c r="BC1375" s="26" t="str">
        <f t="shared" si="131"/>
        <v/>
      </c>
      <c r="BD1375" s="26" t="str">
        <f t="shared" si="132"/>
        <v/>
      </c>
    </row>
    <row r="1376" spans="54:56">
      <c r="BB1376" s="26" t="str">
        <f t="shared" si="130"/>
        <v/>
      </c>
      <c r="BC1376" s="26" t="str">
        <f t="shared" si="131"/>
        <v/>
      </c>
      <c r="BD1376" s="26" t="str">
        <f t="shared" si="132"/>
        <v/>
      </c>
    </row>
    <row r="1377" spans="54:56">
      <c r="BB1377" s="26" t="str">
        <f t="shared" si="130"/>
        <v/>
      </c>
      <c r="BC1377" s="26" t="str">
        <f t="shared" si="131"/>
        <v/>
      </c>
      <c r="BD1377" s="26" t="str">
        <f t="shared" si="132"/>
        <v/>
      </c>
    </row>
    <row r="1378" spans="54:56">
      <c r="BB1378" s="26" t="str">
        <f t="shared" si="130"/>
        <v/>
      </c>
      <c r="BC1378" s="26" t="str">
        <f t="shared" si="131"/>
        <v/>
      </c>
      <c r="BD1378" s="26" t="str">
        <f t="shared" si="132"/>
        <v/>
      </c>
    </row>
    <row r="1379" spans="54:56">
      <c r="BB1379" s="26" t="str">
        <f t="shared" si="130"/>
        <v/>
      </c>
      <c r="BC1379" s="26" t="str">
        <f t="shared" si="131"/>
        <v/>
      </c>
      <c r="BD1379" s="26" t="str">
        <f t="shared" si="132"/>
        <v/>
      </c>
    </row>
    <row r="1380" spans="54:56">
      <c r="BB1380" s="26" t="str">
        <f t="shared" si="130"/>
        <v/>
      </c>
      <c r="BC1380" s="26" t="str">
        <f t="shared" si="131"/>
        <v/>
      </c>
      <c r="BD1380" s="26" t="str">
        <f t="shared" si="132"/>
        <v/>
      </c>
    </row>
    <row r="1381" spans="54:56">
      <c r="BB1381" s="26" t="str">
        <f t="shared" si="130"/>
        <v/>
      </c>
      <c r="BC1381" s="26" t="str">
        <f t="shared" si="131"/>
        <v/>
      </c>
      <c r="BD1381" s="26" t="str">
        <f t="shared" si="132"/>
        <v/>
      </c>
    </row>
    <row r="1382" spans="54:56">
      <c r="BB1382" s="26" t="str">
        <f t="shared" si="130"/>
        <v/>
      </c>
      <c r="BC1382" s="26" t="str">
        <f t="shared" si="131"/>
        <v/>
      </c>
      <c r="BD1382" s="26" t="str">
        <f t="shared" si="132"/>
        <v/>
      </c>
    </row>
    <row r="1383" spans="54:56">
      <c r="BB1383" s="26" t="str">
        <f t="shared" si="130"/>
        <v/>
      </c>
      <c r="BC1383" s="26" t="str">
        <f t="shared" si="131"/>
        <v/>
      </c>
      <c r="BD1383" s="26" t="str">
        <f t="shared" si="132"/>
        <v/>
      </c>
    </row>
    <row r="1384" spans="54:56">
      <c r="BB1384" s="26" t="str">
        <f t="shared" si="130"/>
        <v/>
      </c>
      <c r="BC1384" s="26" t="str">
        <f t="shared" si="131"/>
        <v/>
      </c>
      <c r="BD1384" s="26" t="str">
        <f t="shared" si="132"/>
        <v/>
      </c>
    </row>
    <row r="1385" spans="54:56">
      <c r="BB1385" s="26" t="str">
        <f t="shared" si="130"/>
        <v/>
      </c>
      <c r="BC1385" s="26" t="str">
        <f t="shared" si="131"/>
        <v/>
      </c>
      <c r="BD1385" s="26" t="str">
        <f t="shared" si="132"/>
        <v/>
      </c>
    </row>
    <row r="1386" spans="54:56">
      <c r="BB1386" s="26" t="str">
        <f t="shared" si="130"/>
        <v/>
      </c>
      <c r="BC1386" s="26" t="str">
        <f t="shared" si="131"/>
        <v/>
      </c>
      <c r="BD1386" s="26" t="str">
        <f t="shared" si="132"/>
        <v/>
      </c>
    </row>
    <row r="1387" spans="54:56">
      <c r="BB1387" s="26" t="str">
        <f t="shared" si="130"/>
        <v/>
      </c>
      <c r="BC1387" s="26" t="str">
        <f t="shared" si="131"/>
        <v/>
      </c>
      <c r="BD1387" s="26" t="str">
        <f t="shared" si="132"/>
        <v/>
      </c>
    </row>
    <row r="1388" spans="54:56">
      <c r="BB1388" s="26" t="str">
        <f t="shared" si="130"/>
        <v/>
      </c>
      <c r="BC1388" s="26" t="str">
        <f t="shared" si="131"/>
        <v/>
      </c>
      <c r="BD1388" s="26" t="str">
        <f t="shared" si="132"/>
        <v/>
      </c>
    </row>
    <row r="1389" spans="54:56">
      <c r="BB1389" s="26" t="str">
        <f t="shared" si="130"/>
        <v/>
      </c>
      <c r="BC1389" s="26" t="str">
        <f t="shared" si="131"/>
        <v/>
      </c>
      <c r="BD1389" s="26" t="str">
        <f t="shared" si="132"/>
        <v/>
      </c>
    </row>
    <row r="1390" spans="54:56">
      <c r="BB1390" s="26" t="str">
        <f t="shared" si="130"/>
        <v/>
      </c>
      <c r="BC1390" s="26" t="str">
        <f t="shared" si="131"/>
        <v/>
      </c>
      <c r="BD1390" s="26" t="str">
        <f t="shared" si="132"/>
        <v/>
      </c>
    </row>
    <row r="1391" spans="54:56">
      <c r="BB1391" s="26" t="str">
        <f t="shared" si="130"/>
        <v/>
      </c>
      <c r="BC1391" s="26" t="str">
        <f t="shared" si="131"/>
        <v/>
      </c>
      <c r="BD1391" s="26" t="str">
        <f t="shared" si="132"/>
        <v/>
      </c>
    </row>
    <row r="1392" spans="54:56">
      <c r="BB1392" s="26" t="str">
        <f t="shared" si="130"/>
        <v/>
      </c>
      <c r="BC1392" s="26" t="str">
        <f t="shared" si="131"/>
        <v/>
      </c>
      <c r="BD1392" s="26" t="str">
        <f t="shared" si="132"/>
        <v/>
      </c>
    </row>
    <row r="1393" spans="54:56">
      <c r="BB1393" s="26" t="str">
        <f t="shared" si="130"/>
        <v/>
      </c>
      <c r="BC1393" s="26" t="str">
        <f t="shared" si="131"/>
        <v/>
      </c>
      <c r="BD1393" s="26" t="str">
        <f t="shared" si="132"/>
        <v/>
      </c>
    </row>
    <row r="1394" spans="54:56">
      <c r="BB1394" s="26" t="str">
        <f t="shared" si="130"/>
        <v/>
      </c>
      <c r="BC1394" s="26" t="str">
        <f t="shared" si="131"/>
        <v/>
      </c>
      <c r="BD1394" s="26" t="str">
        <f t="shared" si="132"/>
        <v/>
      </c>
    </row>
    <row r="1395" spans="54:56">
      <c r="BB1395" s="26" t="str">
        <f t="shared" si="130"/>
        <v/>
      </c>
      <c r="BC1395" s="26" t="str">
        <f t="shared" si="131"/>
        <v/>
      </c>
      <c r="BD1395" s="26" t="str">
        <f t="shared" si="132"/>
        <v/>
      </c>
    </row>
    <row r="1396" spans="54:56">
      <c r="BB1396" s="26" t="str">
        <f t="shared" si="130"/>
        <v/>
      </c>
      <c r="BC1396" s="26" t="str">
        <f t="shared" si="131"/>
        <v/>
      </c>
      <c r="BD1396" s="26" t="str">
        <f t="shared" si="132"/>
        <v/>
      </c>
    </row>
    <row r="1397" spans="54:56">
      <c r="BB1397" s="26" t="str">
        <f t="shared" si="130"/>
        <v/>
      </c>
      <c r="BC1397" s="26" t="str">
        <f t="shared" si="131"/>
        <v/>
      </c>
      <c r="BD1397" s="26" t="str">
        <f t="shared" si="132"/>
        <v/>
      </c>
    </row>
    <row r="1398" spans="54:56">
      <c r="BB1398" s="26" t="str">
        <f t="shared" si="130"/>
        <v/>
      </c>
      <c r="BC1398" s="26" t="str">
        <f t="shared" si="131"/>
        <v/>
      </c>
      <c r="BD1398" s="26" t="str">
        <f t="shared" si="132"/>
        <v/>
      </c>
    </row>
    <row r="1399" spans="54:56">
      <c r="BB1399" s="26" t="str">
        <f t="shared" si="130"/>
        <v/>
      </c>
      <c r="BC1399" s="26" t="str">
        <f t="shared" si="131"/>
        <v/>
      </c>
      <c r="BD1399" s="26" t="str">
        <f t="shared" si="132"/>
        <v/>
      </c>
    </row>
    <row r="1400" spans="54:56">
      <c r="BB1400" s="26" t="str">
        <f t="shared" si="130"/>
        <v/>
      </c>
      <c r="BC1400" s="26" t="str">
        <f t="shared" si="131"/>
        <v/>
      </c>
      <c r="BD1400" s="26" t="str">
        <f t="shared" si="132"/>
        <v/>
      </c>
    </row>
    <row r="1401" spans="54:56">
      <c r="BB1401" s="26" t="str">
        <f t="shared" si="130"/>
        <v/>
      </c>
      <c r="BC1401" s="26" t="str">
        <f t="shared" si="131"/>
        <v/>
      </c>
      <c r="BD1401" s="26" t="str">
        <f t="shared" si="132"/>
        <v/>
      </c>
    </row>
    <row r="1402" spans="54:56">
      <c r="BB1402" s="26" t="str">
        <f t="shared" si="130"/>
        <v/>
      </c>
      <c r="BC1402" s="26" t="str">
        <f t="shared" si="131"/>
        <v/>
      </c>
      <c r="BD1402" s="26" t="str">
        <f t="shared" si="132"/>
        <v/>
      </c>
    </row>
    <row r="1403" spans="54:56">
      <c r="BB1403" s="26" t="str">
        <f t="shared" si="130"/>
        <v/>
      </c>
      <c r="BC1403" s="26" t="str">
        <f t="shared" si="131"/>
        <v/>
      </c>
      <c r="BD1403" s="26" t="str">
        <f t="shared" si="132"/>
        <v/>
      </c>
    </row>
    <row r="1404" spans="54:56">
      <c r="BB1404" s="26" t="str">
        <f t="shared" si="130"/>
        <v/>
      </c>
      <c r="BC1404" s="26" t="str">
        <f t="shared" si="131"/>
        <v/>
      </c>
      <c r="BD1404" s="26" t="str">
        <f t="shared" si="132"/>
        <v/>
      </c>
    </row>
    <row r="1405" spans="54:56">
      <c r="BB1405" s="26" t="str">
        <f t="shared" si="130"/>
        <v/>
      </c>
      <c r="BC1405" s="26" t="str">
        <f t="shared" si="131"/>
        <v/>
      </c>
      <c r="BD1405" s="26" t="str">
        <f t="shared" si="132"/>
        <v/>
      </c>
    </row>
    <row r="1406" spans="54:56">
      <c r="BB1406" s="26" t="str">
        <f t="shared" si="130"/>
        <v/>
      </c>
      <c r="BC1406" s="26" t="str">
        <f t="shared" si="131"/>
        <v/>
      </c>
      <c r="BD1406" s="26" t="str">
        <f t="shared" si="132"/>
        <v/>
      </c>
    </row>
    <row r="1407" spans="54:56">
      <c r="BB1407" s="26" t="str">
        <f t="shared" si="130"/>
        <v/>
      </c>
      <c r="BC1407" s="26" t="str">
        <f t="shared" si="131"/>
        <v/>
      </c>
      <c r="BD1407" s="26" t="str">
        <f t="shared" si="132"/>
        <v/>
      </c>
    </row>
    <row r="1408" spans="54:56">
      <c r="BB1408" s="26" t="str">
        <f t="shared" si="130"/>
        <v/>
      </c>
      <c r="BC1408" s="26" t="str">
        <f t="shared" si="131"/>
        <v/>
      </c>
      <c r="BD1408" s="26" t="str">
        <f t="shared" si="132"/>
        <v/>
      </c>
    </row>
    <row r="1409" spans="54:56">
      <c r="BB1409" s="26" t="str">
        <f t="shared" si="130"/>
        <v/>
      </c>
      <c r="BC1409" s="26" t="str">
        <f t="shared" si="131"/>
        <v/>
      </c>
      <c r="BD1409" s="26" t="str">
        <f t="shared" si="132"/>
        <v/>
      </c>
    </row>
    <row r="1410" spans="54:56">
      <c r="BB1410" s="26" t="str">
        <f t="shared" si="130"/>
        <v/>
      </c>
      <c r="BC1410" s="26" t="str">
        <f t="shared" si="131"/>
        <v/>
      </c>
      <c r="BD1410" s="26" t="str">
        <f t="shared" si="132"/>
        <v/>
      </c>
    </row>
    <row r="1411" spans="54:56">
      <c r="BB1411" s="26" t="str">
        <f t="shared" si="130"/>
        <v/>
      </c>
      <c r="BC1411" s="26" t="str">
        <f t="shared" si="131"/>
        <v/>
      </c>
      <c r="BD1411" s="26" t="str">
        <f t="shared" si="132"/>
        <v/>
      </c>
    </row>
    <row r="1412" spans="54:56">
      <c r="BB1412" s="26" t="str">
        <f t="shared" si="130"/>
        <v/>
      </c>
      <c r="BC1412" s="26" t="str">
        <f t="shared" si="131"/>
        <v/>
      </c>
      <c r="BD1412" s="26" t="str">
        <f t="shared" si="132"/>
        <v/>
      </c>
    </row>
    <row r="1413" spans="54:56">
      <c r="BB1413" s="26" t="str">
        <f t="shared" si="130"/>
        <v/>
      </c>
      <c r="BC1413" s="26" t="str">
        <f t="shared" si="131"/>
        <v/>
      </c>
      <c r="BD1413" s="26" t="str">
        <f t="shared" si="132"/>
        <v/>
      </c>
    </row>
    <row r="1414" spans="54:56">
      <c r="BB1414" s="26" t="str">
        <f t="shared" si="130"/>
        <v/>
      </c>
      <c r="BC1414" s="26" t="str">
        <f t="shared" si="131"/>
        <v/>
      </c>
      <c r="BD1414" s="26" t="str">
        <f t="shared" si="132"/>
        <v/>
      </c>
    </row>
    <row r="1415" spans="54:56">
      <c r="BB1415" s="26" t="str">
        <f t="shared" si="130"/>
        <v/>
      </c>
      <c r="BC1415" s="26" t="str">
        <f t="shared" si="131"/>
        <v/>
      </c>
      <c r="BD1415" s="26" t="str">
        <f t="shared" si="132"/>
        <v/>
      </c>
    </row>
    <row r="1416" spans="54:56">
      <c r="BB1416" s="26" t="str">
        <f t="shared" si="130"/>
        <v/>
      </c>
      <c r="BC1416" s="26" t="str">
        <f t="shared" si="131"/>
        <v/>
      </c>
      <c r="BD1416" s="26" t="str">
        <f t="shared" si="132"/>
        <v/>
      </c>
    </row>
    <row r="1417" spans="54:56">
      <c r="BB1417" s="26" t="str">
        <f t="shared" si="130"/>
        <v/>
      </c>
      <c r="BC1417" s="26" t="str">
        <f t="shared" si="131"/>
        <v/>
      </c>
      <c r="BD1417" s="26" t="str">
        <f t="shared" si="132"/>
        <v/>
      </c>
    </row>
    <row r="1418" spans="54:56">
      <c r="BB1418" s="26" t="str">
        <f t="shared" si="130"/>
        <v/>
      </c>
      <c r="BC1418" s="26" t="str">
        <f t="shared" si="131"/>
        <v/>
      </c>
      <c r="BD1418" s="26" t="str">
        <f t="shared" si="132"/>
        <v/>
      </c>
    </row>
    <row r="1419" spans="54:56">
      <c r="BB1419" s="26" t="str">
        <f t="shared" si="130"/>
        <v/>
      </c>
      <c r="BC1419" s="26" t="str">
        <f t="shared" si="131"/>
        <v/>
      </c>
      <c r="BD1419" s="26" t="str">
        <f t="shared" si="132"/>
        <v/>
      </c>
    </row>
    <row r="1420" spans="54:56">
      <c r="BB1420" s="26" t="str">
        <f t="shared" si="130"/>
        <v/>
      </c>
      <c r="BC1420" s="26" t="str">
        <f t="shared" si="131"/>
        <v/>
      </c>
      <c r="BD1420" s="26" t="str">
        <f t="shared" si="132"/>
        <v/>
      </c>
    </row>
    <row r="1421" spans="54:56">
      <c r="BB1421" s="26" t="str">
        <f t="shared" ref="BB1421:BB1478" si="133">+IF(AY1421="","",AY1421)</f>
        <v/>
      </c>
      <c r="BC1421" s="26" t="str">
        <f t="shared" ref="BC1421:BC1478" si="134">+IF(AX1421="","",AX1421)</f>
        <v/>
      </c>
      <c r="BD1421" s="26" t="str">
        <f t="shared" ref="BD1421:BD1478" si="135">+IF(AW1421="","",AW1421)</f>
        <v/>
      </c>
    </row>
    <row r="1422" spans="54:56">
      <c r="BB1422" s="26" t="str">
        <f t="shared" si="133"/>
        <v/>
      </c>
      <c r="BC1422" s="26" t="str">
        <f t="shared" si="134"/>
        <v/>
      </c>
      <c r="BD1422" s="26" t="str">
        <f t="shared" si="135"/>
        <v/>
      </c>
    </row>
    <row r="1423" spans="54:56">
      <c r="BB1423" s="26" t="str">
        <f t="shared" si="133"/>
        <v/>
      </c>
      <c r="BC1423" s="26" t="str">
        <f t="shared" si="134"/>
        <v/>
      </c>
      <c r="BD1423" s="26" t="str">
        <f t="shared" si="135"/>
        <v/>
      </c>
    </row>
    <row r="1424" spans="54:56">
      <c r="BB1424" s="26" t="str">
        <f t="shared" si="133"/>
        <v/>
      </c>
      <c r="BC1424" s="26" t="str">
        <f t="shared" si="134"/>
        <v/>
      </c>
      <c r="BD1424" s="26" t="str">
        <f t="shared" si="135"/>
        <v/>
      </c>
    </row>
    <row r="1425" spans="54:56">
      <c r="BB1425" s="26" t="str">
        <f t="shared" si="133"/>
        <v/>
      </c>
      <c r="BC1425" s="26" t="str">
        <f t="shared" si="134"/>
        <v/>
      </c>
      <c r="BD1425" s="26" t="str">
        <f t="shared" si="135"/>
        <v/>
      </c>
    </row>
    <row r="1426" spans="54:56">
      <c r="BB1426" s="26" t="str">
        <f t="shared" si="133"/>
        <v/>
      </c>
      <c r="BC1426" s="26" t="str">
        <f t="shared" si="134"/>
        <v/>
      </c>
      <c r="BD1426" s="26" t="str">
        <f t="shared" si="135"/>
        <v/>
      </c>
    </row>
    <row r="1427" spans="54:56">
      <c r="BB1427" s="26" t="str">
        <f t="shared" si="133"/>
        <v/>
      </c>
      <c r="BC1427" s="26" t="str">
        <f t="shared" si="134"/>
        <v/>
      </c>
      <c r="BD1427" s="26" t="str">
        <f t="shared" si="135"/>
        <v/>
      </c>
    </row>
    <row r="1428" spans="54:56">
      <c r="BB1428" s="26" t="str">
        <f t="shared" si="133"/>
        <v/>
      </c>
      <c r="BC1428" s="26" t="str">
        <f t="shared" si="134"/>
        <v/>
      </c>
      <c r="BD1428" s="26" t="str">
        <f t="shared" si="135"/>
        <v/>
      </c>
    </row>
    <row r="1429" spans="54:56">
      <c r="BB1429" s="26" t="str">
        <f t="shared" si="133"/>
        <v/>
      </c>
      <c r="BC1429" s="26" t="str">
        <f t="shared" si="134"/>
        <v/>
      </c>
      <c r="BD1429" s="26" t="str">
        <f t="shared" si="135"/>
        <v/>
      </c>
    </row>
    <row r="1430" spans="54:56">
      <c r="BB1430" s="26" t="str">
        <f t="shared" si="133"/>
        <v/>
      </c>
      <c r="BC1430" s="26" t="str">
        <f t="shared" si="134"/>
        <v/>
      </c>
      <c r="BD1430" s="26" t="str">
        <f t="shared" si="135"/>
        <v/>
      </c>
    </row>
    <row r="1431" spans="54:56">
      <c r="BB1431" s="26" t="str">
        <f t="shared" si="133"/>
        <v/>
      </c>
      <c r="BC1431" s="26" t="str">
        <f t="shared" si="134"/>
        <v/>
      </c>
      <c r="BD1431" s="26" t="str">
        <f t="shared" si="135"/>
        <v/>
      </c>
    </row>
    <row r="1432" spans="54:56">
      <c r="BB1432" s="26" t="str">
        <f t="shared" si="133"/>
        <v/>
      </c>
      <c r="BC1432" s="26" t="str">
        <f t="shared" si="134"/>
        <v/>
      </c>
      <c r="BD1432" s="26" t="str">
        <f t="shared" si="135"/>
        <v/>
      </c>
    </row>
    <row r="1433" spans="54:56">
      <c r="BB1433" s="26" t="str">
        <f t="shared" si="133"/>
        <v/>
      </c>
      <c r="BC1433" s="26" t="str">
        <f t="shared" si="134"/>
        <v/>
      </c>
      <c r="BD1433" s="26" t="str">
        <f t="shared" si="135"/>
        <v/>
      </c>
    </row>
    <row r="1434" spans="54:56">
      <c r="BB1434" s="26" t="str">
        <f t="shared" si="133"/>
        <v/>
      </c>
      <c r="BC1434" s="26" t="str">
        <f t="shared" si="134"/>
        <v/>
      </c>
      <c r="BD1434" s="26" t="str">
        <f t="shared" si="135"/>
        <v/>
      </c>
    </row>
    <row r="1435" spans="54:56">
      <c r="BB1435" s="26" t="str">
        <f t="shared" si="133"/>
        <v/>
      </c>
      <c r="BC1435" s="26" t="str">
        <f t="shared" si="134"/>
        <v/>
      </c>
      <c r="BD1435" s="26" t="str">
        <f t="shared" si="135"/>
        <v/>
      </c>
    </row>
    <row r="1436" spans="54:56">
      <c r="BB1436" s="26" t="str">
        <f t="shared" si="133"/>
        <v/>
      </c>
      <c r="BC1436" s="26" t="str">
        <f t="shared" si="134"/>
        <v/>
      </c>
      <c r="BD1436" s="26" t="str">
        <f t="shared" si="135"/>
        <v/>
      </c>
    </row>
    <row r="1437" spans="54:56">
      <c r="BB1437" s="26" t="str">
        <f t="shared" si="133"/>
        <v/>
      </c>
      <c r="BC1437" s="26" t="str">
        <f t="shared" si="134"/>
        <v/>
      </c>
      <c r="BD1437" s="26" t="str">
        <f t="shared" si="135"/>
        <v/>
      </c>
    </row>
    <row r="1438" spans="54:56">
      <c r="BB1438" s="26" t="str">
        <f t="shared" si="133"/>
        <v/>
      </c>
      <c r="BC1438" s="26" t="str">
        <f t="shared" si="134"/>
        <v/>
      </c>
      <c r="BD1438" s="26" t="str">
        <f t="shared" si="135"/>
        <v/>
      </c>
    </row>
    <row r="1439" spans="54:56">
      <c r="BB1439" s="26" t="str">
        <f t="shared" si="133"/>
        <v/>
      </c>
      <c r="BC1439" s="26" t="str">
        <f t="shared" si="134"/>
        <v/>
      </c>
      <c r="BD1439" s="26" t="str">
        <f t="shared" si="135"/>
        <v/>
      </c>
    </row>
    <row r="1440" spans="54:56">
      <c r="BB1440" s="26" t="str">
        <f t="shared" si="133"/>
        <v/>
      </c>
      <c r="BC1440" s="26" t="str">
        <f t="shared" si="134"/>
        <v/>
      </c>
      <c r="BD1440" s="26" t="str">
        <f t="shared" si="135"/>
        <v/>
      </c>
    </row>
    <row r="1441" spans="54:56">
      <c r="BB1441" s="26" t="str">
        <f t="shared" si="133"/>
        <v/>
      </c>
      <c r="BC1441" s="26" t="str">
        <f t="shared" si="134"/>
        <v/>
      </c>
      <c r="BD1441" s="26" t="str">
        <f t="shared" si="135"/>
        <v/>
      </c>
    </row>
    <row r="1442" spans="54:56">
      <c r="BB1442" s="26" t="str">
        <f t="shared" si="133"/>
        <v/>
      </c>
      <c r="BC1442" s="26" t="str">
        <f t="shared" si="134"/>
        <v/>
      </c>
      <c r="BD1442" s="26" t="str">
        <f t="shared" si="135"/>
        <v/>
      </c>
    </row>
    <row r="1443" spans="54:56">
      <c r="BB1443" s="26" t="str">
        <f t="shared" si="133"/>
        <v/>
      </c>
      <c r="BC1443" s="26" t="str">
        <f t="shared" si="134"/>
        <v/>
      </c>
      <c r="BD1443" s="26" t="str">
        <f t="shared" si="135"/>
        <v/>
      </c>
    </row>
    <row r="1444" spans="54:56">
      <c r="BB1444" s="26" t="str">
        <f t="shared" si="133"/>
        <v/>
      </c>
      <c r="BC1444" s="26" t="str">
        <f t="shared" si="134"/>
        <v/>
      </c>
      <c r="BD1444" s="26" t="str">
        <f t="shared" si="135"/>
        <v/>
      </c>
    </row>
    <row r="1445" spans="54:56">
      <c r="BB1445" s="26" t="str">
        <f t="shared" si="133"/>
        <v/>
      </c>
      <c r="BC1445" s="26" t="str">
        <f t="shared" si="134"/>
        <v/>
      </c>
      <c r="BD1445" s="26" t="str">
        <f t="shared" si="135"/>
        <v/>
      </c>
    </row>
    <row r="1446" spans="54:56">
      <c r="BB1446" s="26" t="str">
        <f t="shared" si="133"/>
        <v/>
      </c>
      <c r="BC1446" s="26" t="str">
        <f t="shared" si="134"/>
        <v/>
      </c>
      <c r="BD1446" s="26" t="str">
        <f t="shared" si="135"/>
        <v/>
      </c>
    </row>
    <row r="1447" spans="54:56">
      <c r="BB1447" s="26" t="str">
        <f t="shared" si="133"/>
        <v/>
      </c>
      <c r="BC1447" s="26" t="str">
        <f t="shared" si="134"/>
        <v/>
      </c>
      <c r="BD1447" s="26" t="str">
        <f t="shared" si="135"/>
        <v/>
      </c>
    </row>
    <row r="1448" spans="54:56">
      <c r="BB1448" s="26" t="str">
        <f t="shared" si="133"/>
        <v/>
      </c>
      <c r="BC1448" s="26" t="str">
        <f t="shared" si="134"/>
        <v/>
      </c>
      <c r="BD1448" s="26" t="str">
        <f t="shared" si="135"/>
        <v/>
      </c>
    </row>
    <row r="1449" spans="54:56">
      <c r="BB1449" s="26" t="str">
        <f t="shared" si="133"/>
        <v/>
      </c>
      <c r="BC1449" s="26" t="str">
        <f t="shared" si="134"/>
        <v/>
      </c>
      <c r="BD1449" s="26" t="str">
        <f t="shared" si="135"/>
        <v/>
      </c>
    </row>
    <row r="1450" spans="54:56">
      <c r="BB1450" s="26" t="str">
        <f t="shared" si="133"/>
        <v/>
      </c>
      <c r="BC1450" s="26" t="str">
        <f t="shared" si="134"/>
        <v/>
      </c>
      <c r="BD1450" s="26" t="str">
        <f t="shared" si="135"/>
        <v/>
      </c>
    </row>
    <row r="1451" spans="54:56">
      <c r="BB1451" s="26" t="str">
        <f t="shared" si="133"/>
        <v/>
      </c>
      <c r="BC1451" s="26" t="str">
        <f t="shared" si="134"/>
        <v/>
      </c>
      <c r="BD1451" s="26" t="str">
        <f t="shared" si="135"/>
        <v/>
      </c>
    </row>
    <row r="1452" spans="54:56">
      <c r="BB1452" s="26" t="str">
        <f t="shared" si="133"/>
        <v/>
      </c>
      <c r="BC1452" s="26" t="str">
        <f t="shared" si="134"/>
        <v/>
      </c>
      <c r="BD1452" s="26" t="str">
        <f t="shared" si="135"/>
        <v/>
      </c>
    </row>
    <row r="1453" spans="54:56">
      <c r="BB1453" s="26" t="str">
        <f t="shared" si="133"/>
        <v/>
      </c>
      <c r="BC1453" s="26" t="str">
        <f t="shared" si="134"/>
        <v/>
      </c>
      <c r="BD1453" s="26" t="str">
        <f t="shared" si="135"/>
        <v/>
      </c>
    </row>
    <row r="1454" spans="54:56">
      <c r="BB1454" s="26" t="str">
        <f t="shared" si="133"/>
        <v/>
      </c>
      <c r="BC1454" s="26" t="str">
        <f t="shared" si="134"/>
        <v/>
      </c>
      <c r="BD1454" s="26" t="str">
        <f t="shared" si="135"/>
        <v/>
      </c>
    </row>
    <row r="1455" spans="54:56">
      <c r="BB1455" s="26" t="str">
        <f t="shared" si="133"/>
        <v/>
      </c>
      <c r="BC1455" s="26" t="str">
        <f t="shared" si="134"/>
        <v/>
      </c>
      <c r="BD1455" s="26" t="str">
        <f t="shared" si="135"/>
        <v/>
      </c>
    </row>
    <row r="1456" spans="54:56">
      <c r="BB1456" s="26" t="str">
        <f t="shared" si="133"/>
        <v/>
      </c>
      <c r="BC1456" s="26" t="str">
        <f t="shared" si="134"/>
        <v/>
      </c>
      <c r="BD1456" s="26" t="str">
        <f t="shared" si="135"/>
        <v/>
      </c>
    </row>
    <row r="1457" spans="54:56">
      <c r="BB1457" s="26" t="str">
        <f t="shared" si="133"/>
        <v/>
      </c>
      <c r="BC1457" s="26" t="str">
        <f t="shared" si="134"/>
        <v/>
      </c>
      <c r="BD1457" s="26" t="str">
        <f t="shared" si="135"/>
        <v/>
      </c>
    </row>
    <row r="1458" spans="54:56">
      <c r="BB1458" s="26" t="str">
        <f t="shared" si="133"/>
        <v/>
      </c>
      <c r="BC1458" s="26" t="str">
        <f t="shared" si="134"/>
        <v/>
      </c>
      <c r="BD1458" s="26" t="str">
        <f t="shared" si="135"/>
        <v/>
      </c>
    </row>
    <row r="1459" spans="54:56">
      <c r="BB1459" s="26" t="str">
        <f t="shared" si="133"/>
        <v/>
      </c>
      <c r="BC1459" s="26" t="str">
        <f t="shared" si="134"/>
        <v/>
      </c>
      <c r="BD1459" s="26" t="str">
        <f t="shared" si="135"/>
        <v/>
      </c>
    </row>
    <row r="1460" spans="54:56">
      <c r="BB1460" s="26" t="str">
        <f t="shared" si="133"/>
        <v/>
      </c>
      <c r="BC1460" s="26" t="str">
        <f t="shared" si="134"/>
        <v/>
      </c>
      <c r="BD1460" s="26" t="str">
        <f t="shared" si="135"/>
        <v/>
      </c>
    </row>
    <row r="1461" spans="54:56">
      <c r="BB1461" s="26" t="str">
        <f t="shared" si="133"/>
        <v/>
      </c>
      <c r="BC1461" s="26" t="str">
        <f t="shared" si="134"/>
        <v/>
      </c>
      <c r="BD1461" s="26" t="str">
        <f t="shared" si="135"/>
        <v/>
      </c>
    </row>
    <row r="1462" spans="54:56">
      <c r="BB1462" s="26" t="str">
        <f t="shared" si="133"/>
        <v/>
      </c>
      <c r="BC1462" s="26" t="str">
        <f t="shared" si="134"/>
        <v/>
      </c>
      <c r="BD1462" s="26" t="str">
        <f t="shared" si="135"/>
        <v/>
      </c>
    </row>
    <row r="1463" spans="54:56">
      <c r="BB1463" s="26" t="str">
        <f t="shared" si="133"/>
        <v/>
      </c>
      <c r="BC1463" s="26" t="str">
        <f t="shared" si="134"/>
        <v/>
      </c>
      <c r="BD1463" s="26" t="str">
        <f t="shared" si="135"/>
        <v/>
      </c>
    </row>
    <row r="1464" spans="54:56">
      <c r="BB1464" s="26" t="str">
        <f t="shared" si="133"/>
        <v/>
      </c>
      <c r="BC1464" s="26" t="str">
        <f t="shared" si="134"/>
        <v/>
      </c>
      <c r="BD1464" s="26" t="str">
        <f t="shared" si="135"/>
        <v/>
      </c>
    </row>
    <row r="1465" spans="54:56">
      <c r="BB1465" s="26" t="str">
        <f t="shared" si="133"/>
        <v/>
      </c>
      <c r="BC1465" s="26" t="str">
        <f t="shared" si="134"/>
        <v/>
      </c>
      <c r="BD1465" s="26" t="str">
        <f t="shared" si="135"/>
        <v/>
      </c>
    </row>
    <row r="1466" spans="54:56">
      <c r="BB1466" s="26" t="str">
        <f t="shared" si="133"/>
        <v/>
      </c>
      <c r="BC1466" s="26" t="str">
        <f t="shared" si="134"/>
        <v/>
      </c>
      <c r="BD1466" s="26" t="str">
        <f t="shared" si="135"/>
        <v/>
      </c>
    </row>
    <row r="1467" spans="54:56">
      <c r="BB1467" s="26" t="str">
        <f t="shared" si="133"/>
        <v/>
      </c>
      <c r="BC1467" s="26" t="str">
        <f t="shared" si="134"/>
        <v/>
      </c>
      <c r="BD1467" s="26" t="str">
        <f t="shared" si="135"/>
        <v/>
      </c>
    </row>
    <row r="1468" spans="54:56">
      <c r="BB1468" s="26" t="str">
        <f t="shared" si="133"/>
        <v/>
      </c>
      <c r="BC1468" s="26" t="str">
        <f t="shared" si="134"/>
        <v/>
      </c>
      <c r="BD1468" s="26" t="str">
        <f t="shared" si="135"/>
        <v/>
      </c>
    </row>
    <row r="1469" spans="54:56">
      <c r="BB1469" s="26" t="str">
        <f t="shared" si="133"/>
        <v/>
      </c>
      <c r="BC1469" s="26" t="str">
        <f t="shared" si="134"/>
        <v/>
      </c>
      <c r="BD1469" s="26" t="str">
        <f t="shared" si="135"/>
        <v/>
      </c>
    </row>
    <row r="1470" spans="54:56">
      <c r="BB1470" s="26" t="str">
        <f t="shared" si="133"/>
        <v/>
      </c>
      <c r="BC1470" s="26" t="str">
        <f t="shared" si="134"/>
        <v/>
      </c>
      <c r="BD1470" s="26" t="str">
        <f t="shared" si="135"/>
        <v/>
      </c>
    </row>
    <row r="1471" spans="54:56">
      <c r="BB1471" s="26" t="str">
        <f t="shared" si="133"/>
        <v/>
      </c>
      <c r="BC1471" s="26" t="str">
        <f t="shared" si="134"/>
        <v/>
      </c>
      <c r="BD1471" s="26" t="str">
        <f t="shared" si="135"/>
        <v/>
      </c>
    </row>
    <row r="1472" spans="54:56">
      <c r="BB1472" s="26" t="str">
        <f t="shared" si="133"/>
        <v/>
      </c>
      <c r="BC1472" s="26" t="str">
        <f t="shared" si="134"/>
        <v/>
      </c>
      <c r="BD1472" s="26" t="str">
        <f t="shared" si="135"/>
        <v/>
      </c>
    </row>
    <row r="1473" spans="54:56">
      <c r="BB1473" s="26" t="str">
        <f t="shared" si="133"/>
        <v/>
      </c>
      <c r="BC1473" s="26" t="str">
        <f t="shared" si="134"/>
        <v/>
      </c>
      <c r="BD1473" s="26" t="str">
        <f t="shared" si="135"/>
        <v/>
      </c>
    </row>
    <row r="1474" spans="54:56">
      <c r="BB1474" s="26" t="str">
        <f t="shared" si="133"/>
        <v/>
      </c>
      <c r="BC1474" s="26" t="str">
        <f t="shared" si="134"/>
        <v/>
      </c>
      <c r="BD1474" s="26" t="str">
        <f t="shared" si="135"/>
        <v/>
      </c>
    </row>
    <row r="1475" spans="54:56">
      <c r="BB1475" s="26" t="str">
        <f t="shared" si="133"/>
        <v/>
      </c>
      <c r="BC1475" s="26" t="str">
        <f t="shared" si="134"/>
        <v/>
      </c>
      <c r="BD1475" s="26" t="str">
        <f t="shared" si="135"/>
        <v/>
      </c>
    </row>
    <row r="1476" spans="54:56">
      <c r="BB1476" s="26" t="str">
        <f t="shared" si="133"/>
        <v/>
      </c>
      <c r="BC1476" s="26" t="str">
        <f t="shared" si="134"/>
        <v/>
      </c>
      <c r="BD1476" s="26" t="str">
        <f t="shared" si="135"/>
        <v/>
      </c>
    </row>
    <row r="1477" spans="54:56">
      <c r="BB1477" s="26" t="str">
        <f t="shared" si="133"/>
        <v/>
      </c>
      <c r="BC1477" s="26" t="str">
        <f t="shared" si="134"/>
        <v/>
      </c>
      <c r="BD1477" s="26" t="str">
        <f t="shared" si="135"/>
        <v/>
      </c>
    </row>
    <row r="1478" spans="54:56">
      <c r="BB1478" s="26" t="str">
        <f t="shared" si="133"/>
        <v/>
      </c>
      <c r="BC1478" s="26" t="str">
        <f t="shared" si="134"/>
        <v/>
      </c>
      <c r="BD1478" s="26" t="str">
        <f t="shared" si="135"/>
        <v/>
      </c>
    </row>
  </sheetData>
  <sortState xmlns:xlrd2="http://schemas.microsoft.com/office/spreadsheetml/2017/richdata2" ref="CF3:CF15">
    <sortCondition ref="CF3:CF15"/>
  </sortState>
  <dataConsolidate/>
  <phoneticPr fontId="36" type="noConversion"/>
  <conditionalFormatting sqref="A2:M104">
    <cfRule type="cellIs" dxfId="45" priority="140" operator="equal">
      <formula>0</formula>
    </cfRule>
  </conditionalFormatting>
  <conditionalFormatting sqref="R2:R14">
    <cfRule type="cellIs" dxfId="44" priority="144" operator="equal">
      <formula>"."</formula>
    </cfRule>
  </conditionalFormatting>
  <conditionalFormatting sqref="V2:V17">
    <cfRule type="cellIs" dxfId="43" priority="134" operator="equal">
      <formula>"."</formula>
    </cfRule>
  </conditionalFormatting>
  <conditionalFormatting sqref="V20:V35">
    <cfRule type="cellIs" dxfId="42" priority="133" operator="equal">
      <formula>"."</formula>
    </cfRule>
  </conditionalFormatting>
  <conditionalFormatting sqref="V36 V38:V49">
    <cfRule type="cellIs" dxfId="41" priority="118" operator="equal">
      <formula>"."</formula>
    </cfRule>
  </conditionalFormatting>
  <conditionalFormatting sqref="V60:V67">
    <cfRule type="cellIs" dxfId="40" priority="11" operator="equal">
      <formula>"."</formula>
    </cfRule>
  </conditionalFormatting>
  <conditionalFormatting sqref="V72:V83">
    <cfRule type="cellIs" dxfId="39" priority="10" operator="equal">
      <formula>"."</formula>
    </cfRule>
  </conditionalFormatting>
  <conditionalFormatting sqref="AA2:AA20">
    <cfRule type="cellIs" dxfId="38" priority="139" operator="equal">
      <formula>"."</formula>
    </cfRule>
  </conditionalFormatting>
  <conditionalFormatting sqref="AI2:AJ253">
    <cfRule type="cellIs" dxfId="37" priority="138" operator="equal">
      <formula>"."</formula>
    </cfRule>
  </conditionalFormatting>
  <conditionalFormatting sqref="AL2:AN7 AN8:AN9 AL9 AL10:AN11">
    <cfRule type="cellIs" dxfId="36" priority="137" operator="equal">
      <formula>0</formula>
    </cfRule>
  </conditionalFormatting>
  <conditionalFormatting sqref="AP2:AU2 AS3:AU42 AP3:AR66 AT43:AU43 AS44:AU49 AT50:AU56 AS57:AU66 AP67:AU67">
    <cfRule type="cellIs" dxfId="35" priority="136" operator="equal">
      <formula>0</formula>
    </cfRule>
  </conditionalFormatting>
  <conditionalFormatting sqref="AW1:BD500 BB501:BD1478">
    <cfRule type="cellIs" dxfId="34" priority="135" operator="equal">
      <formula>0</formula>
    </cfRule>
  </conditionalFormatting>
  <conditionalFormatting sqref="BX36">
    <cfRule type="containsText" dxfId="33" priority="15" operator="containsText" text="Ingrese">
      <formula>NOT(ISERROR(SEARCH("Ingrese",BX36)))</formula>
    </cfRule>
    <cfRule type="cellIs" dxfId="32" priority="66" operator="equal">
      <formula>0</formula>
    </cfRule>
  </conditionalFormatting>
  <conditionalFormatting sqref="BX3:BZ3 BX4:CA6 BY5:CA15 BX8:CA15 BZ16:CA18 BZ19:CD22 BX6:BX22 BX23:CD35">
    <cfRule type="cellIs" dxfId="31" priority="132" operator="equal">
      <formula>0</formula>
    </cfRule>
  </conditionalFormatting>
  <conditionalFormatting sqref="BX38:BZ38 BX39:CA39">
    <cfRule type="cellIs" dxfId="30" priority="9" operator="equal">
      <formula>0</formula>
    </cfRule>
  </conditionalFormatting>
  <conditionalFormatting sqref="BX40:CA40">
    <cfRule type="cellIs" dxfId="29" priority="19" operator="equal">
      <formula>0</formula>
    </cfRule>
  </conditionalFormatting>
  <conditionalFormatting sqref="BY43:BY44">
    <cfRule type="cellIs" dxfId="28" priority="12" operator="equal">
      <formula>0</formula>
    </cfRule>
  </conditionalFormatting>
  <conditionalFormatting sqref="BY36:CA36">
    <cfRule type="cellIs" dxfId="27" priority="72" operator="equal">
      <formula>0</formula>
    </cfRule>
  </conditionalFormatting>
  <conditionalFormatting sqref="BZ3 BZ4:CA18">
    <cfRule type="cellIs" dxfId="26" priority="130" operator="equal">
      <formula>"Activo"</formula>
    </cfRule>
    <cfRule type="cellIs" dxfId="25" priority="131" operator="equal">
      <formula>"Inactivo"</formula>
    </cfRule>
  </conditionalFormatting>
  <conditionalFormatting sqref="BZ36">
    <cfRule type="containsText" dxfId="24" priority="69" operator="containsText" text="Ingrese">
      <formula>NOT(ISERROR(SEARCH("Ingrese",BZ36)))</formula>
    </cfRule>
  </conditionalFormatting>
  <conditionalFormatting sqref="BZ38 BZ39:CA39">
    <cfRule type="cellIs" dxfId="23" priority="7" operator="equal">
      <formula>"Activo"</formula>
    </cfRule>
    <cfRule type="cellIs" dxfId="22" priority="8" operator="equal">
      <formula>"Inactivo"</formula>
    </cfRule>
  </conditionalFormatting>
  <conditionalFormatting sqref="BZ38:BZ39 BX39:BX40">
    <cfRule type="containsText" dxfId="21" priority="5" operator="containsText" text="Ingrese">
      <formula>NOT(ISERROR(SEARCH("Ingrese",BX38)))</formula>
    </cfRule>
  </conditionalFormatting>
  <conditionalFormatting sqref="BZ36:CA36">
    <cfRule type="cellIs" dxfId="20" priority="70" operator="equal">
      <formula>"Activo"</formula>
    </cfRule>
    <cfRule type="cellIs" dxfId="19" priority="71" operator="equal">
      <formula>"Inactivo"</formula>
    </cfRule>
  </conditionalFormatting>
  <conditionalFormatting sqref="BZ40:CA40">
    <cfRule type="cellIs" dxfId="18" priority="17" operator="equal">
      <formula>"Activo"</formula>
    </cfRule>
    <cfRule type="cellIs" dxfId="17" priority="18" operator="equal">
      <formula>"Inactivo"</formula>
    </cfRule>
  </conditionalFormatting>
  <conditionalFormatting sqref="BZ19:CD22 BZ3:BZ18 BX4:BX22 BX23:CD35">
    <cfRule type="containsText" dxfId="16" priority="128" operator="containsText" text="Ingrese">
      <formula>NOT(ISERROR(SEARCH("Ingrese",BX3)))</formula>
    </cfRule>
  </conditionalFormatting>
  <conditionalFormatting sqref="CA4:CA18 CC4:CC18">
    <cfRule type="containsText" dxfId="15" priority="119" operator="containsText" text="Ingrese">
      <formula>NOT(ISERROR(SEARCH("Ingrese",CA4)))</formula>
    </cfRule>
  </conditionalFormatting>
  <conditionalFormatting sqref="CA22">
    <cfRule type="containsText" dxfId="14" priority="1" operator="containsText" text="Ingrese">
      <formula>NOT(ISERROR(SEARCH("Ingrese",CA22)))</formula>
    </cfRule>
    <cfRule type="cellIs" dxfId="13" priority="2" operator="equal">
      <formula>"Activo"</formula>
    </cfRule>
    <cfRule type="cellIs" dxfId="12" priority="3" operator="equal">
      <formula>"Inactivo"</formula>
    </cfRule>
  </conditionalFormatting>
  <conditionalFormatting sqref="CA36">
    <cfRule type="cellIs" dxfId="11" priority="28" operator="equal">
      <formula>"Activo"</formula>
    </cfRule>
    <cfRule type="cellIs" dxfId="10" priority="29" operator="equal">
      <formula>"Inactivo"</formula>
    </cfRule>
    <cfRule type="cellIs" dxfId="9" priority="30" operator="equal">
      <formula>0</formula>
    </cfRule>
    <cfRule type="containsText" dxfId="8" priority="67" operator="containsText" text="Ingrese">
      <formula>NOT(ISERROR(SEARCH("Ingrese",CA36)))</formula>
    </cfRule>
    <cfRule type="containsText" dxfId="7" priority="73" operator="containsText" text="Ingrese">
      <formula>NOT(ISERROR(SEARCH("Ingrese",CA36)))</formula>
    </cfRule>
  </conditionalFormatting>
  <conditionalFormatting sqref="CA39 CC39:CC40">
    <cfRule type="containsText" dxfId="6" priority="4" operator="containsText" text="Ingrese">
      <formula>NOT(ISERROR(SEARCH("Ingrese",CA39)))</formula>
    </cfRule>
  </conditionalFormatting>
  <conditionalFormatting sqref="CC36 BZ40:CA40">
    <cfRule type="containsText" dxfId="5" priority="13" operator="containsText" text="Ingrese">
      <formula>NOT(ISERROR(SEARCH("Ingrese",BZ36)))</formula>
    </cfRule>
  </conditionalFormatting>
  <conditionalFormatting sqref="CC36">
    <cfRule type="cellIs" dxfId="4" priority="42" operator="equal">
      <formula>0</formula>
    </cfRule>
  </conditionalFormatting>
  <conditionalFormatting sqref="CC3:CD18">
    <cfRule type="cellIs" dxfId="3" priority="129" operator="equal">
      <formula>0</formula>
    </cfRule>
  </conditionalFormatting>
  <conditionalFormatting sqref="CC36:CD36">
    <cfRule type="cellIs" dxfId="2" priority="80" operator="equal">
      <formula>0</formula>
    </cfRule>
  </conditionalFormatting>
  <conditionalFormatting sqref="CC38:CD40">
    <cfRule type="cellIs" dxfId="1" priority="6" operator="equal">
      <formula>0</formula>
    </cfRule>
  </conditionalFormatting>
  <conditionalFormatting sqref="CP3:CR20">
    <cfRule type="cellIs" dxfId="0" priority="115" operator="equal">
      <formula>"."</formula>
    </cfRule>
  </conditionalFormatting>
  <dataValidations count="5">
    <dataValidation type="list" allowBlank="1" showInputMessage="1" showErrorMessage="1" sqref="AX2:AX500" xr:uid="{00000000-0002-0000-0B00-000000000000}">
      <formula1>$BH$2:$BH$67</formula1>
    </dataValidation>
    <dataValidation type="list" allowBlank="1" showInputMessage="1" showErrorMessage="1" sqref="AW2:AW500 AP2:AP67" xr:uid="{00000000-0002-0000-0B00-000001000000}">
      <formula1>$BC$2:$BC$11</formula1>
    </dataValidation>
    <dataValidation type="list" allowBlank="1" showInputMessage="1" showErrorMessage="1" sqref="CA39:CA40 CA2 CA29:CA32 CA34:CA37 CA4:CA27" xr:uid="{00000000-0002-0000-0B00-000002000000}">
      <formula1>$CF$3:$CF$24</formula1>
    </dataValidation>
    <dataValidation type="list" allowBlank="1" showInputMessage="1" showErrorMessage="1" sqref="CO3:CO20" xr:uid="{00000000-0002-0000-0B00-000003000000}">
      <formula1>$H$22:$H$26</formula1>
    </dataValidation>
    <dataValidation type="list" allowBlank="1" showInputMessage="1" showErrorMessage="1" sqref="BZ2:BZ27 BZ29:BZ40" xr:uid="{00000000-0002-0000-0B00-000004000000}">
      <formula1>"Activo, Inactivo"</formula1>
    </dataValidation>
  </dataValidations>
  <hyperlinks>
    <hyperlink ref="CJ3" r:id="rId1" xr:uid="{00000000-0004-0000-0B00-000000000000}"/>
  </hyperlinks>
  <pageMargins left="0.7" right="0.7" top="0.75" bottom="0.75" header="0.3" footer="0.3"/>
  <pageSetup paperSize="9" orientation="portrait" horizontalDpi="0" verticalDpi="0"/>
  <ignoredErrors>
    <ignoredError sqref="AP2:AP56 AW2:AX342" listDataValidation="1"/>
  </ignoredErrors>
  <legacyDrawing r:id="rId2"/>
  <tableParts count="36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I45"/>
  <sheetViews>
    <sheetView topLeftCell="A29" zoomScale="80" zoomScaleNormal="80" workbookViewId="0">
      <selection activeCell="A4" sqref="A4:G4"/>
    </sheetView>
  </sheetViews>
  <sheetFormatPr baseColWidth="10" defaultRowHeight="14.25"/>
  <cols>
    <col min="1" max="1" width="6" customWidth="1"/>
    <col min="2" max="2" width="33.125" customWidth="1"/>
    <col min="3" max="3" width="23.625" customWidth="1"/>
    <col min="4" max="4" width="12.375" customWidth="1"/>
    <col min="5" max="5" width="14.5" customWidth="1"/>
    <col min="6" max="6" width="13.75" customWidth="1"/>
    <col min="7" max="7" width="14.125" customWidth="1"/>
    <col min="8" max="8" width="15.75" customWidth="1"/>
  </cols>
  <sheetData>
    <row r="1" spans="1:7" ht="15.75" customHeight="1">
      <c r="A1" s="505"/>
      <c r="B1" s="506"/>
      <c r="C1" s="506"/>
      <c r="D1" s="506"/>
      <c r="E1" s="506"/>
      <c r="F1" s="506"/>
      <c r="G1" s="507"/>
    </row>
    <row r="2" spans="1:7" ht="15.75" customHeight="1">
      <c r="A2" s="508"/>
      <c r="B2" s="509"/>
      <c r="C2" s="509"/>
      <c r="D2" s="509"/>
      <c r="E2" s="509"/>
      <c r="F2" s="509"/>
      <c r="G2" s="510"/>
    </row>
    <row r="3" spans="1:7" ht="16.5" customHeight="1" thickBot="1">
      <c r="A3" s="511"/>
      <c r="B3" s="512"/>
      <c r="C3" s="512"/>
      <c r="D3" s="512"/>
      <c r="E3" s="512"/>
      <c r="F3" s="512"/>
      <c r="G3" s="513"/>
    </row>
    <row r="4" spans="1:7" ht="69" customHeight="1" thickBot="1">
      <c r="A4" s="485" t="str">
        <f>Inicial!A6</f>
        <v>REGISTRO DE EVALUACIÓN PARA ACTUALIZACIÓN DE CARRERAS DE GRADO ACREDITADAS POR LA ANEAES,QUE HAYAN PRESENTADO MODIFICACIONES CON POSTERIORIDAD A LA ACREDITACIÓN, ANEXO 2 RES N°232/2024</v>
      </c>
      <c r="B4" s="486"/>
      <c r="C4" s="486"/>
      <c r="D4" s="486"/>
      <c r="E4" s="486"/>
      <c r="F4" s="486"/>
      <c r="G4" s="487"/>
    </row>
    <row r="5" spans="1:7" ht="19.5" thickBot="1">
      <c r="A5" s="288" t="s">
        <v>0</v>
      </c>
      <c r="B5" s="517" t="s">
        <v>5</v>
      </c>
      <c r="C5" s="517"/>
      <c r="D5" s="517"/>
      <c r="E5" s="517"/>
      <c r="F5" s="517"/>
      <c r="G5" s="517"/>
    </row>
    <row r="6" spans="1:7" ht="25.15" customHeight="1">
      <c r="A6" s="491" t="str">
        <f xml:space="preserve"> CONCATENATE("N° de  Expediente: "&amp;Inicial!C8)</f>
        <v>N° de  Expediente: Ingrese</v>
      </c>
      <c r="B6" s="491"/>
      <c r="C6" s="491"/>
      <c r="D6" s="488" t="s">
        <v>1887</v>
      </c>
      <c r="E6" s="488"/>
      <c r="F6" s="492" t="str">
        <f>Inicial!J8</f>
        <v>DD/MM/AAAA</v>
      </c>
      <c r="G6" s="493"/>
    </row>
    <row r="7" spans="1:7" ht="25.15" customHeight="1">
      <c r="A7" s="489" t="str">
        <f>CONCATENATE("Proceso solicitado: "&amp;Inicial!C9)</f>
        <v>Proceso solicitado: Seleccione</v>
      </c>
      <c r="B7" s="489"/>
      <c r="C7" s="489"/>
      <c r="D7" s="489"/>
      <c r="E7" s="489"/>
      <c r="F7" s="489"/>
      <c r="G7" s="494"/>
    </row>
    <row r="8" spans="1:7" ht="25.15" customHeight="1">
      <c r="A8" s="489" t="str">
        <f>CONCATENATE("N° de Expediente - Reingreso 1: "&amp;Inicial!C10)</f>
        <v xml:space="preserve">N° de Expediente - Reingreso 1: </v>
      </c>
      <c r="B8" s="489"/>
      <c r="C8" s="489"/>
      <c r="D8" s="490" t="s">
        <v>1887</v>
      </c>
      <c r="E8" s="490"/>
      <c r="F8" s="492" t="str">
        <f>IF(Inicial!J10 = "", "", Inicial!J10)</f>
        <v/>
      </c>
      <c r="G8" s="493"/>
    </row>
    <row r="9" spans="1:7" ht="25.15" customHeight="1">
      <c r="A9" s="489" t="str">
        <f>CONCATENATE("N° de Expediente - Reingreso 2: "&amp;Inicial!C11)</f>
        <v xml:space="preserve">N° de Expediente - Reingreso 2: </v>
      </c>
      <c r="B9" s="489"/>
      <c r="C9" s="489"/>
      <c r="D9" s="490" t="s">
        <v>1887</v>
      </c>
      <c r="E9" s="490"/>
      <c r="F9" s="492" t="str">
        <f>IF(Inicial!J11 = "", "", Inicial!J11)</f>
        <v/>
      </c>
      <c r="G9" s="493"/>
    </row>
    <row r="10" spans="1:7" ht="25.15" customHeight="1">
      <c r="A10" s="489" t="str">
        <f xml:space="preserve"> CONCATENATE("Nombre de la Institución: "&amp; Inicial!C18)</f>
        <v>Nombre de la Institución: Seleccione</v>
      </c>
      <c r="B10" s="489"/>
      <c r="C10" s="489"/>
      <c r="D10" s="490" t="str">
        <f>CONCATENATE("Facultad: "&amp;Inicial!C20)</f>
        <v>Facultad: Ingrese</v>
      </c>
      <c r="E10" s="490"/>
      <c r="F10" s="490"/>
      <c r="G10" s="497"/>
    </row>
    <row r="11" spans="1:7" ht="25.15" customHeight="1">
      <c r="A11" s="489" t="str">
        <f>CONCATENATE("Denominación de la Carrera: "&amp;Inicial!C25)</f>
        <v>Denominación de la Carrera: Ingrese</v>
      </c>
      <c r="B11" s="489"/>
      <c r="C11" s="489"/>
      <c r="D11" s="495" t="str">
        <f>CONCATENATE("Distrito: " &amp;Inicial!C23)</f>
        <v>Distrito: Seleccione</v>
      </c>
      <c r="E11" s="495"/>
      <c r="F11" s="495"/>
      <c r="G11" s="496"/>
    </row>
    <row r="12" spans="1:7" ht="15.75">
      <c r="A12" s="289" t="s">
        <v>1214</v>
      </c>
      <c r="B12" s="290"/>
      <c r="C12" s="291" t="str">
        <f>Inicial!C13</f>
        <v>Seleccione</v>
      </c>
      <c r="D12" s="526" t="s">
        <v>1743</v>
      </c>
      <c r="E12" s="516"/>
      <c r="F12" s="516"/>
      <c r="G12" s="516"/>
    </row>
    <row r="13" spans="1:7" ht="15.75">
      <c r="A13" s="293"/>
      <c r="B13" s="294" t="s">
        <v>1211</v>
      </c>
      <c r="C13" s="295" t="s">
        <v>216</v>
      </c>
      <c r="D13" s="527"/>
      <c r="E13" s="516"/>
      <c r="F13" s="516"/>
      <c r="G13" s="516"/>
    </row>
    <row r="14" spans="1:7" ht="15.75">
      <c r="A14" s="293"/>
      <c r="B14" s="294" t="s">
        <v>1216</v>
      </c>
      <c r="C14" s="296" t="s">
        <v>216</v>
      </c>
      <c r="D14" s="292" t="str">
        <f>IF(C14="Ingrese","",C14-C13)</f>
        <v/>
      </c>
      <c r="E14" s="516"/>
      <c r="F14" s="516"/>
      <c r="G14" s="516"/>
    </row>
    <row r="15" spans="1:7" ht="15.75">
      <c r="A15" s="290"/>
      <c r="B15" s="294" t="s">
        <v>1217</v>
      </c>
      <c r="C15" s="296" t="s">
        <v>216</v>
      </c>
      <c r="D15" s="292" t="e">
        <f ca="1">IF(C15="Ingrese",IF(C13="","",TODAY()-C13),C15-C13)</f>
        <v>#VALUE!</v>
      </c>
      <c r="E15" s="520" t="s">
        <v>1219</v>
      </c>
      <c r="F15" s="521"/>
      <c r="G15" s="522"/>
    </row>
    <row r="16" spans="1:7" ht="15">
      <c r="A16" s="44"/>
      <c r="B16" s="45"/>
      <c r="C16" s="45"/>
      <c r="D16" s="45"/>
      <c r="E16" s="45"/>
      <c r="F16" s="45"/>
      <c r="G16" s="45"/>
    </row>
    <row r="17" spans="1:7" ht="21">
      <c r="A17" s="523" t="s">
        <v>1860</v>
      </c>
      <c r="B17" s="523"/>
      <c r="C17" s="523"/>
      <c r="D17" s="523"/>
      <c r="E17" s="523"/>
      <c r="F17" s="523"/>
      <c r="G17" s="523"/>
    </row>
    <row r="18" spans="1:7" ht="51" customHeight="1">
      <c r="A18" s="524" t="s">
        <v>1964</v>
      </c>
      <c r="B18" s="524"/>
      <c r="C18" s="524"/>
      <c r="D18" s="524"/>
      <c r="E18" s="524"/>
      <c r="F18" s="524"/>
      <c r="G18" s="524"/>
    </row>
    <row r="19" spans="1:7" ht="15.75">
      <c r="A19" s="135"/>
      <c r="B19" s="135"/>
      <c r="C19" s="135"/>
      <c r="D19" s="370" t="s">
        <v>1845</v>
      </c>
      <c r="E19" s="370" t="s">
        <v>1846</v>
      </c>
      <c r="F19" s="370" t="s">
        <v>1847</v>
      </c>
      <c r="G19" s="369" t="s">
        <v>1872</v>
      </c>
    </row>
    <row r="20" spans="1:7" ht="15" customHeight="1">
      <c r="A20" s="89"/>
      <c r="B20" s="503" t="s">
        <v>1987</v>
      </c>
      <c r="C20" s="504"/>
      <c r="D20" s="500">
        <f>COUNTA(A27:A38)</f>
        <v>12</v>
      </c>
      <c r="E20" s="390">
        <f>COUNTA(B27:B38)</f>
        <v>12</v>
      </c>
      <c r="F20" s="391">
        <f>SUM(F21:F22)</f>
        <v>0</v>
      </c>
      <c r="G20" s="518">
        <f>SUM(E21:E22)</f>
        <v>0</v>
      </c>
    </row>
    <row r="21" spans="1:7" ht="13.9" customHeight="1">
      <c r="A21" s="91"/>
      <c r="B21" s="381" t="s">
        <v>1871</v>
      </c>
      <c r="C21" s="258">
        <v>1</v>
      </c>
      <c r="D21" s="501"/>
      <c r="E21" s="392">
        <f>COUNTIF(D27:D38,"SÍ")</f>
        <v>0</v>
      </c>
      <c r="F21" s="392">
        <f>COUNTIF(D27:D38,"SÍ")</f>
        <v>0</v>
      </c>
      <c r="G21" s="518"/>
    </row>
    <row r="22" spans="1:7" ht="13.9" customHeight="1">
      <c r="A22" s="256"/>
      <c r="B22" s="381" t="s">
        <v>1863</v>
      </c>
      <c r="C22" s="258">
        <v>0</v>
      </c>
      <c r="D22" s="501"/>
      <c r="E22" s="392">
        <f>COUNTIF(D27:D38,"NO") * 0</f>
        <v>0</v>
      </c>
      <c r="F22" s="392">
        <f>COUNTIF(D27:D38,"NO")</f>
        <v>0</v>
      </c>
      <c r="G22" s="518"/>
    </row>
    <row r="23" spans="1:7" ht="13.9" customHeight="1">
      <c r="A23" s="91"/>
      <c r="B23" s="381" t="s">
        <v>1984</v>
      </c>
      <c r="C23" s="258">
        <v>0</v>
      </c>
      <c r="D23" s="501"/>
      <c r="E23" s="392">
        <f>COUNTIF(D27:D38,"NA") * 0</f>
        <v>0</v>
      </c>
      <c r="F23" s="392">
        <f>COUNTIF(D27:D38,"NA")</f>
        <v>0</v>
      </c>
      <c r="G23" s="518"/>
    </row>
    <row r="24" spans="1:7" ht="13.9" customHeight="1">
      <c r="A24" s="91"/>
      <c r="B24" s="381" t="s">
        <v>1986</v>
      </c>
      <c r="C24" s="258">
        <v>0</v>
      </c>
      <c r="D24" s="502"/>
      <c r="E24" s="392">
        <f>COUNTIF(D27:D38,"FD") * 0</f>
        <v>0</v>
      </c>
      <c r="F24" s="392">
        <f>COUNTIF(D27:D38,"FD")</f>
        <v>0</v>
      </c>
      <c r="G24" s="519"/>
    </row>
    <row r="25" spans="1:7" ht="18">
      <c r="A25" s="133"/>
      <c r="B25" s="2"/>
      <c r="C25" s="2"/>
      <c r="D25" s="2"/>
      <c r="E25" s="2"/>
      <c r="F25" s="2"/>
      <c r="G25" s="134"/>
    </row>
    <row r="26" spans="1:7" ht="15.75">
      <c r="A26" s="88" t="s">
        <v>9</v>
      </c>
      <c r="B26" s="525" t="s">
        <v>1201</v>
      </c>
      <c r="C26" s="525"/>
      <c r="D26" s="371" t="s">
        <v>222</v>
      </c>
      <c r="E26" s="372" t="s">
        <v>7</v>
      </c>
      <c r="F26" s="372"/>
      <c r="G26" s="372" t="s">
        <v>8</v>
      </c>
    </row>
    <row r="27" spans="1:7" ht="19.899999999999999" customHeight="1">
      <c r="A27" s="252">
        <f>IF(B27="","",MAX($A$26:A26)+1)</f>
        <v>1</v>
      </c>
      <c r="B27" s="259" t="s">
        <v>1861</v>
      </c>
      <c r="C27" s="264" t="s">
        <v>216</v>
      </c>
      <c r="D27" s="265" t="s">
        <v>19</v>
      </c>
      <c r="E27" s="498" t="str">
        <f>IF(D27="NO","Ingrese Explicación","")</f>
        <v/>
      </c>
      <c r="F27" s="499"/>
      <c r="G27" s="264" t="s">
        <v>216</v>
      </c>
    </row>
    <row r="28" spans="1:7" ht="19.899999999999999" customHeight="1">
      <c r="A28" s="141">
        <f>IF(B28="","",MAX($A$26:A27)+1)</f>
        <v>2</v>
      </c>
      <c r="B28" s="260" t="s">
        <v>1654</v>
      </c>
      <c r="C28" s="264" t="s">
        <v>216</v>
      </c>
      <c r="D28" s="265" t="s">
        <v>19</v>
      </c>
      <c r="E28" s="498" t="str">
        <f t="shared" ref="E28:E38" si="0">IF(D28="NO","Ingrese Explicación","")</f>
        <v/>
      </c>
      <c r="F28" s="499"/>
      <c r="G28" s="264" t="s">
        <v>216</v>
      </c>
    </row>
    <row r="29" spans="1:7" ht="19.899999999999999" customHeight="1">
      <c r="A29" s="253">
        <f>IF(B29="","",MAX($A$26:A28)+1)</f>
        <v>3</v>
      </c>
      <c r="B29" s="261" t="s">
        <v>1862</v>
      </c>
      <c r="C29" s="264" t="s">
        <v>216</v>
      </c>
      <c r="D29" s="265" t="s">
        <v>19</v>
      </c>
      <c r="E29" s="498" t="str">
        <f t="shared" si="0"/>
        <v/>
      </c>
      <c r="F29" s="499"/>
      <c r="G29" s="267" t="s">
        <v>216</v>
      </c>
    </row>
    <row r="30" spans="1:7" ht="19.899999999999999" customHeight="1">
      <c r="A30" s="141">
        <f>IF(B30="","",MAX($A$26:A29)+1)</f>
        <v>4</v>
      </c>
      <c r="B30" s="262" t="s">
        <v>4</v>
      </c>
      <c r="C30" s="264" t="s">
        <v>216</v>
      </c>
      <c r="D30" s="265" t="s">
        <v>19</v>
      </c>
      <c r="E30" s="498" t="str">
        <f t="shared" si="0"/>
        <v/>
      </c>
      <c r="F30" s="499"/>
      <c r="G30" s="264" t="s">
        <v>216</v>
      </c>
    </row>
    <row r="31" spans="1:7" ht="19.899999999999999" customHeight="1">
      <c r="A31" s="141">
        <f>IF(B31="","",MAX($A$26:A30)+1)</f>
        <v>5</v>
      </c>
      <c r="B31" s="263" t="s">
        <v>1864</v>
      </c>
      <c r="C31" s="264" t="s">
        <v>216</v>
      </c>
      <c r="D31" s="265" t="s">
        <v>19</v>
      </c>
      <c r="E31" s="498" t="str">
        <f t="shared" si="0"/>
        <v/>
      </c>
      <c r="F31" s="499"/>
      <c r="G31" s="264" t="s">
        <v>216</v>
      </c>
    </row>
    <row r="32" spans="1:7" ht="19.899999999999999" customHeight="1">
      <c r="A32" s="141">
        <f>IF(B32="","",MAX($A$26:A31)+1)</f>
        <v>6</v>
      </c>
      <c r="B32" s="262" t="s">
        <v>1865</v>
      </c>
      <c r="C32" s="264" t="s">
        <v>216</v>
      </c>
      <c r="D32" s="265" t="s">
        <v>19</v>
      </c>
      <c r="E32" s="498" t="str">
        <f t="shared" si="0"/>
        <v/>
      </c>
      <c r="F32" s="499"/>
      <c r="G32" s="264" t="s">
        <v>216</v>
      </c>
    </row>
    <row r="33" spans="1:9" ht="19.899999999999999" customHeight="1">
      <c r="A33" s="141">
        <f>IF(B33="","",MAX($A$26:A32)+1)</f>
        <v>7</v>
      </c>
      <c r="B33" s="262" t="s">
        <v>1866</v>
      </c>
      <c r="C33" s="264" t="s">
        <v>216</v>
      </c>
      <c r="D33" s="265" t="s">
        <v>19</v>
      </c>
      <c r="E33" s="498" t="str">
        <f t="shared" si="0"/>
        <v/>
      </c>
      <c r="F33" s="499"/>
      <c r="G33" s="264" t="s">
        <v>216</v>
      </c>
    </row>
    <row r="34" spans="1:9" ht="19.899999999999999" customHeight="1">
      <c r="A34" s="141">
        <f>IF(B34="","",MAX($A$26:A33)+1)</f>
        <v>8</v>
      </c>
      <c r="B34" s="260" t="s">
        <v>1948</v>
      </c>
      <c r="C34" s="264" t="s">
        <v>216</v>
      </c>
      <c r="D34" s="265" t="s">
        <v>19</v>
      </c>
      <c r="E34" s="498" t="str">
        <f t="shared" ref="E34" si="1">IF(D34="NO","Ingrese Explicación","")</f>
        <v/>
      </c>
      <c r="F34" s="499"/>
      <c r="G34" s="264" t="s">
        <v>216</v>
      </c>
    </row>
    <row r="35" spans="1:9" ht="19.899999999999999" customHeight="1">
      <c r="A35" s="141">
        <f>IF(B35="","",MAX($A$26:A34)+1)</f>
        <v>9</v>
      </c>
      <c r="B35" s="261" t="s">
        <v>1867</v>
      </c>
      <c r="C35" s="264" t="s">
        <v>216</v>
      </c>
      <c r="D35" s="265" t="s">
        <v>19</v>
      </c>
      <c r="E35" s="498" t="str">
        <f t="shared" si="0"/>
        <v/>
      </c>
      <c r="F35" s="499"/>
      <c r="G35" s="264" t="s">
        <v>216</v>
      </c>
    </row>
    <row r="36" spans="1:9" ht="19.899999999999999" customHeight="1">
      <c r="A36" s="141">
        <f>IF(B36="","",MAX($A$26:A35)+1)</f>
        <v>10</v>
      </c>
      <c r="B36" s="260" t="s">
        <v>1868</v>
      </c>
      <c r="C36" s="264" t="s">
        <v>216</v>
      </c>
      <c r="D36" s="265" t="s">
        <v>19</v>
      </c>
      <c r="E36" s="498" t="str">
        <f t="shared" si="0"/>
        <v/>
      </c>
      <c r="F36" s="499"/>
      <c r="G36" s="264" t="s">
        <v>216</v>
      </c>
    </row>
    <row r="37" spans="1:9" ht="19.899999999999999" customHeight="1">
      <c r="A37" s="141">
        <f>IF(B37="","",MAX($A$26:A36)+1)</f>
        <v>11</v>
      </c>
      <c r="B37" s="262" t="s">
        <v>1869</v>
      </c>
      <c r="C37" s="264" t="s">
        <v>216</v>
      </c>
      <c r="D37" s="265" t="s">
        <v>19</v>
      </c>
      <c r="E37" s="498" t="str">
        <f t="shared" si="0"/>
        <v/>
      </c>
      <c r="F37" s="499"/>
      <c r="G37" s="264" t="s">
        <v>216</v>
      </c>
    </row>
    <row r="38" spans="1:9" ht="19.899999999999999" customHeight="1">
      <c r="A38" s="141">
        <f>IF(B38="","",MAX($A$26:A37)+1)</f>
        <v>12</v>
      </c>
      <c r="B38" s="262" t="s">
        <v>1870</v>
      </c>
      <c r="C38" s="264" t="s">
        <v>216</v>
      </c>
      <c r="D38" s="265" t="s">
        <v>19</v>
      </c>
      <c r="E38" s="498" t="str">
        <f t="shared" si="0"/>
        <v/>
      </c>
      <c r="F38" s="499"/>
      <c r="G38" s="264" t="s">
        <v>216</v>
      </c>
    </row>
    <row r="39" spans="1:9" ht="15.75">
      <c r="A39" s="4"/>
      <c r="B39" s="5"/>
      <c r="C39" s="5"/>
      <c r="D39" s="5"/>
      <c r="E39" s="5"/>
      <c r="F39" s="5"/>
      <c r="G39" s="5"/>
    </row>
    <row r="40" spans="1:9" ht="15">
      <c r="A40" s="254"/>
      <c r="B40" s="514" t="str">
        <f>CONCATENATE("Síntesis evaluativa (máx. 500 palabras): ",LEN(C40)-LEN(SUBSTITUTE(C40," ",""))," de 500 palabras")</f>
        <v>Síntesis evaluativa (máx. 500 palabras): 0 de 500 palabras</v>
      </c>
      <c r="C40" s="515"/>
      <c r="D40" s="515"/>
      <c r="E40" s="515"/>
      <c r="F40" s="515"/>
      <c r="G40" s="515"/>
      <c r="H40" s="250"/>
      <c r="I40" s="250"/>
    </row>
    <row r="41" spans="1:9" ht="15">
      <c r="A41" s="254"/>
      <c r="B41" s="514"/>
      <c r="C41" s="515"/>
      <c r="D41" s="515"/>
      <c r="E41" s="515"/>
      <c r="F41" s="515"/>
      <c r="G41" s="515"/>
      <c r="H41" s="250"/>
      <c r="I41" s="250"/>
    </row>
    <row r="42" spans="1:9" ht="15">
      <c r="A42" s="254"/>
      <c r="B42" s="514"/>
      <c r="C42" s="515"/>
      <c r="D42" s="515"/>
      <c r="E42" s="515"/>
      <c r="F42" s="515"/>
      <c r="G42" s="515"/>
      <c r="H42" s="250"/>
      <c r="I42" s="250"/>
    </row>
    <row r="43" spans="1:9" ht="15">
      <c r="A43" s="254"/>
      <c r="B43" s="514"/>
      <c r="C43" s="515"/>
      <c r="D43" s="515"/>
      <c r="E43" s="515"/>
      <c r="F43" s="515"/>
      <c r="G43" s="515"/>
      <c r="H43" s="250"/>
      <c r="I43" s="250"/>
    </row>
    <row r="44" spans="1:9" ht="15">
      <c r="A44" s="254"/>
      <c r="B44" s="514"/>
      <c r="C44" s="515"/>
      <c r="D44" s="515"/>
      <c r="E44" s="515"/>
      <c r="F44" s="515"/>
      <c r="G44" s="515"/>
      <c r="H44" s="250"/>
      <c r="I44" s="250"/>
    </row>
    <row r="45" spans="1:9" ht="15">
      <c r="A45" s="254"/>
      <c r="B45" s="514"/>
      <c r="C45" s="515"/>
      <c r="D45" s="515"/>
      <c r="E45" s="515"/>
      <c r="F45" s="515"/>
      <c r="G45" s="515"/>
      <c r="H45" s="250"/>
      <c r="I45" s="250"/>
    </row>
  </sheetData>
  <mergeCells count="40">
    <mergeCell ref="A1:G3"/>
    <mergeCell ref="B40:B45"/>
    <mergeCell ref="C40:G45"/>
    <mergeCell ref="E12:G14"/>
    <mergeCell ref="B5:G5"/>
    <mergeCell ref="E37:F37"/>
    <mergeCell ref="E27:F27"/>
    <mergeCell ref="E28:F28"/>
    <mergeCell ref="G20:G24"/>
    <mergeCell ref="E29:F29"/>
    <mergeCell ref="E15:G15"/>
    <mergeCell ref="A17:G17"/>
    <mergeCell ref="A18:G18"/>
    <mergeCell ref="B26:C26"/>
    <mergeCell ref="D12:D13"/>
    <mergeCell ref="A11:C11"/>
    <mergeCell ref="D11:G11"/>
    <mergeCell ref="A10:C10"/>
    <mergeCell ref="D10:G10"/>
    <mergeCell ref="E38:F38"/>
    <mergeCell ref="E35:F35"/>
    <mergeCell ref="E30:F30"/>
    <mergeCell ref="E31:F31"/>
    <mergeCell ref="E32:F32"/>
    <mergeCell ref="E33:F33"/>
    <mergeCell ref="E36:F36"/>
    <mergeCell ref="E34:F34"/>
    <mergeCell ref="D20:D24"/>
    <mergeCell ref="B20:C20"/>
    <mergeCell ref="A4:G4"/>
    <mergeCell ref="D6:E6"/>
    <mergeCell ref="A8:C8"/>
    <mergeCell ref="A9:C9"/>
    <mergeCell ref="D8:E8"/>
    <mergeCell ref="D9:E9"/>
    <mergeCell ref="A6:C6"/>
    <mergeCell ref="F6:G6"/>
    <mergeCell ref="F8:G8"/>
    <mergeCell ref="F9:G9"/>
    <mergeCell ref="A7:G7"/>
  </mergeCells>
  <conditionalFormatting sqref="C13:C15 G27:G38">
    <cfRule type="containsText" dxfId="105" priority="14" operator="containsText" text="Ingrese">
      <formula>NOT(ISERROR(SEARCH("Ingrese",C13)))</formula>
    </cfRule>
  </conditionalFormatting>
  <conditionalFormatting sqref="C27:C38">
    <cfRule type="containsText" dxfId="104" priority="1" operator="containsText" text="Ingrese">
      <formula>NOT(ISERROR(SEARCH("Ingrese",C27)))</formula>
    </cfRule>
  </conditionalFormatting>
  <conditionalFormatting sqref="D14:D15">
    <cfRule type="cellIs" dxfId="103" priority="11" operator="greaterThan">
      <formula>10</formula>
    </cfRule>
    <cfRule type="cellIs" dxfId="102" priority="12" operator="between">
      <formula>4</formula>
      <formula>10</formula>
    </cfRule>
    <cfRule type="cellIs" dxfId="101" priority="13" operator="lessThan">
      <formula>4</formula>
    </cfRule>
  </conditionalFormatting>
  <conditionalFormatting sqref="D27:D38">
    <cfRule type="containsText" dxfId="100" priority="10" operator="containsText" text="Seleccione">
      <formula>NOT(ISERROR(SEARCH("Seleccione",D27)))</formula>
    </cfRule>
  </conditionalFormatting>
  <conditionalFormatting sqref="E27:E38">
    <cfRule type="containsText" dxfId="99" priority="9" operator="containsText" text="Ingrese">
      <formula>NOT(ISERROR(SEARCH("Ingrese",E27)))</formula>
    </cfRule>
  </conditionalFormatting>
  <conditionalFormatting sqref="F6">
    <cfRule type="containsText" dxfId="98" priority="4" operator="containsText" text="Ingrese">
      <formula>NOT(ISERROR(SEARCH("Ingrese",F6)))</formula>
    </cfRule>
  </conditionalFormatting>
  <conditionalFormatting sqref="F8:F9">
    <cfRule type="containsText" dxfId="97" priority="3" operator="containsText" text="Ingrese">
      <formula>NOT(ISERROR(SEARCH("Ingrese",F8)))</formula>
    </cfRule>
  </conditionalFormatting>
  <dataValidations count="1">
    <dataValidation type="list" allowBlank="1" showInputMessage="1" showErrorMessage="1" sqref="D27:D38" xr:uid="{00000000-0002-0000-0300-000000000000}">
      <formula1>"Seleccione,SÍ,NO,NA,FD"</formula1>
    </dataValidation>
  </dataValidations>
  <pageMargins left="0.7" right="0.7" top="0.75" bottom="0.75" header="0.3" footer="0.3"/>
  <ignoredErrors>
    <ignoredError sqref="D15" evalError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G64"/>
  <sheetViews>
    <sheetView topLeftCell="A51" zoomScale="80" zoomScaleNormal="80" workbookViewId="0">
      <selection activeCell="A4" sqref="A4:G4"/>
    </sheetView>
  </sheetViews>
  <sheetFormatPr baseColWidth="10" defaultColWidth="10.875" defaultRowHeight="15.75"/>
  <cols>
    <col min="1" max="1" width="3.875" style="4" customWidth="1"/>
    <col min="2" max="2" width="25.75" style="5" customWidth="1"/>
    <col min="3" max="3" width="40.875" style="5" customWidth="1"/>
    <col min="4" max="4" width="14" style="5" customWidth="1"/>
    <col min="5" max="5" width="13.125" style="5" customWidth="1"/>
    <col min="6" max="6" width="12.25" style="5" customWidth="1"/>
    <col min="7" max="7" width="13.875" style="5" customWidth="1"/>
    <col min="8" max="12" width="4.875" style="5" customWidth="1"/>
    <col min="13" max="16384" width="10.875" style="5"/>
  </cols>
  <sheetData>
    <row r="1" spans="1:7" ht="15.75" customHeight="1">
      <c r="A1" s="505"/>
      <c r="B1" s="506"/>
      <c r="C1" s="506"/>
      <c r="D1" s="506"/>
      <c r="E1" s="506"/>
      <c r="F1" s="506"/>
      <c r="G1" s="507"/>
    </row>
    <row r="2" spans="1:7" ht="15">
      <c r="A2" s="508"/>
      <c r="B2" s="509"/>
      <c r="C2" s="509"/>
      <c r="D2" s="509"/>
      <c r="E2" s="509"/>
      <c r="F2" s="509"/>
      <c r="G2" s="510"/>
    </row>
    <row r="3" spans="1:7" thickBot="1">
      <c r="A3" s="511"/>
      <c r="B3" s="512"/>
      <c r="C3" s="512"/>
      <c r="D3" s="512"/>
      <c r="E3" s="512"/>
      <c r="F3" s="512"/>
      <c r="G3" s="513"/>
    </row>
    <row r="4" spans="1:7" s="1" customFormat="1" ht="83.45" customHeight="1" thickBot="1">
      <c r="A4" s="485" t="str">
        <f>Inicial!A6</f>
        <v>REGISTRO DE EVALUACIÓN PARA ACTUALIZACIÓN DE CARRERAS DE GRADO ACREDITADAS POR LA ANEAES,QUE HAYAN PRESENTADO MODIFICACIONES CON POSTERIORIDAD A LA ACREDITACIÓN, ANEXO 2 RES N°232/2024</v>
      </c>
      <c r="B4" s="486"/>
      <c r="C4" s="486"/>
      <c r="D4" s="486"/>
      <c r="E4" s="486"/>
      <c r="F4" s="486"/>
      <c r="G4" s="487"/>
    </row>
    <row r="5" spans="1:7" s="2" customFormat="1" ht="18" customHeight="1" thickBot="1">
      <c r="A5" s="288" t="s">
        <v>0</v>
      </c>
      <c r="B5" s="517" t="s">
        <v>5</v>
      </c>
      <c r="C5" s="517"/>
      <c r="D5" s="517"/>
      <c r="E5" s="517"/>
      <c r="F5" s="517"/>
      <c r="G5" s="517"/>
    </row>
    <row r="6" spans="1:7" s="3" customFormat="1" ht="25.15" customHeight="1">
      <c r="A6" s="491" t="str">
        <f xml:space="preserve"> CONCATENATE("N° de  Expediente: "&amp;Inicial!C8)</f>
        <v>N° de  Expediente: Ingrese</v>
      </c>
      <c r="B6" s="491"/>
      <c r="C6" s="491"/>
      <c r="D6" s="491" t="s">
        <v>1887</v>
      </c>
      <c r="E6" s="491"/>
      <c r="F6" s="492" t="str">
        <f>Inicial!J8</f>
        <v>DD/MM/AAAA</v>
      </c>
      <c r="G6" s="493"/>
    </row>
    <row r="7" spans="1:7" s="3" customFormat="1" ht="25.15" customHeight="1">
      <c r="A7" s="489" t="str">
        <f>CONCATENATE("Proceso solicitado: "&amp;Inicial!C9)</f>
        <v>Proceso solicitado: Seleccione</v>
      </c>
      <c r="B7" s="489"/>
      <c r="C7" s="489"/>
      <c r="D7" s="489"/>
      <c r="E7" s="489"/>
      <c r="F7" s="489"/>
      <c r="G7" s="494"/>
    </row>
    <row r="8" spans="1:7" s="3" customFormat="1" ht="25.15" customHeight="1">
      <c r="A8" s="489" t="str">
        <f>CONCATENATE("N° de Expediente - Reingreso 1: "&amp;Inicial!C10)</f>
        <v xml:space="preserve">N° de Expediente - Reingreso 1: </v>
      </c>
      <c r="B8" s="489"/>
      <c r="C8" s="489"/>
      <c r="D8" s="489" t="s">
        <v>1887</v>
      </c>
      <c r="E8" s="489"/>
      <c r="F8" s="492" t="str">
        <f>IF(Inicial!J10 = "", "", Inicial!J10)</f>
        <v/>
      </c>
      <c r="G8" s="493"/>
    </row>
    <row r="9" spans="1:7" s="3" customFormat="1" ht="25.15" customHeight="1">
      <c r="A9" s="489" t="str">
        <f>CONCATENATE("N° de Expediente - Reingreso 2: "&amp;Inicial!C11)</f>
        <v xml:space="preserve">N° de Expediente - Reingreso 2: </v>
      </c>
      <c r="B9" s="489"/>
      <c r="C9" s="489"/>
      <c r="D9" s="489" t="s">
        <v>1887</v>
      </c>
      <c r="E9" s="489"/>
      <c r="F9" s="492" t="str">
        <f>IF(Inicial!J11 = "", "", Inicial!J11)</f>
        <v/>
      </c>
      <c r="G9" s="493"/>
    </row>
    <row r="10" spans="1:7" s="3" customFormat="1" ht="25.15" customHeight="1">
      <c r="A10" s="489" t="str">
        <f xml:space="preserve"> CONCATENATE("Nombre de la Institución: "&amp; Inicial!C18)</f>
        <v>Nombre de la Institución: Seleccione</v>
      </c>
      <c r="B10" s="489"/>
      <c r="C10" s="489"/>
      <c r="D10" s="489" t="str">
        <f>CONCATENATE("Facultad: "&amp;Inicial!C20)</f>
        <v>Facultad: Ingrese</v>
      </c>
      <c r="E10" s="489"/>
      <c r="F10" s="489"/>
      <c r="G10" s="494"/>
    </row>
    <row r="11" spans="1:7" s="3" customFormat="1" ht="25.15" customHeight="1">
      <c r="A11" s="489" t="str">
        <f>CONCATENATE("Denominación de la Carrera: "&amp;Inicial!C25)</f>
        <v>Denominación de la Carrera: Ingrese</v>
      </c>
      <c r="B11" s="489"/>
      <c r="C11" s="489"/>
      <c r="D11" s="541" t="str">
        <f>CONCATENATE("Distrito: " &amp;Inicial!C23)</f>
        <v>Distrito: Seleccione</v>
      </c>
      <c r="E11" s="541"/>
      <c r="F11" s="541"/>
      <c r="G11" s="542"/>
    </row>
    <row r="12" spans="1:7" s="3" customFormat="1" ht="15.95" customHeight="1">
      <c r="A12" s="549" t="s">
        <v>1214</v>
      </c>
      <c r="B12" s="549"/>
      <c r="C12" s="297" t="str">
        <f>Inicial!C13</f>
        <v>Seleccione</v>
      </c>
      <c r="D12" s="526" t="s">
        <v>1743</v>
      </c>
      <c r="E12" s="516"/>
      <c r="F12" s="516"/>
      <c r="G12" s="516"/>
    </row>
    <row r="13" spans="1:7" s="3" customFormat="1">
      <c r="A13" s="293"/>
      <c r="B13" s="298" t="s">
        <v>1211</v>
      </c>
      <c r="C13" s="296" t="s">
        <v>216</v>
      </c>
      <c r="D13" s="527"/>
      <c r="E13" s="516"/>
      <c r="F13" s="516"/>
      <c r="G13" s="516"/>
    </row>
    <row r="14" spans="1:7" s="3" customFormat="1">
      <c r="A14" s="293"/>
      <c r="B14" s="298" t="s">
        <v>1216</v>
      </c>
      <c r="C14" s="296" t="s">
        <v>216</v>
      </c>
      <c r="D14" s="292" t="str">
        <f>IF(C14="Ingrese","",C14-C13)</f>
        <v/>
      </c>
      <c r="E14" s="516"/>
      <c r="F14" s="516"/>
      <c r="G14" s="516"/>
    </row>
    <row r="15" spans="1:7" s="3" customFormat="1" ht="17.100000000000001" customHeight="1">
      <c r="A15" s="290"/>
      <c r="B15" s="298" t="s">
        <v>1217</v>
      </c>
      <c r="C15" s="296" t="s">
        <v>216</v>
      </c>
      <c r="D15" s="299" t="e">
        <f ca="1">IF(C15="Ingrese",IF(C13="","",TODAY()-C13),C15-C13)</f>
        <v>#VALUE!</v>
      </c>
      <c r="E15" s="554" t="s">
        <v>1219</v>
      </c>
      <c r="F15" s="555"/>
      <c r="G15" s="556"/>
    </row>
    <row r="16" spans="1:7" ht="15.6" customHeight="1">
      <c r="A16" s="523" t="s">
        <v>1852</v>
      </c>
      <c r="B16" s="523"/>
      <c r="C16" s="523"/>
      <c r="D16" s="523"/>
      <c r="E16" s="523"/>
      <c r="F16" s="523"/>
      <c r="G16" s="523"/>
    </row>
    <row r="17" spans="1:7" s="1" customFormat="1" ht="24.95" customHeight="1">
      <c r="A17" s="523"/>
      <c r="B17" s="523"/>
      <c r="C17" s="523"/>
      <c r="D17" s="523"/>
      <c r="E17" s="523"/>
      <c r="F17" s="523"/>
      <c r="G17" s="523"/>
    </row>
    <row r="18" spans="1:7" s="1" customFormat="1" ht="67.5" customHeight="1">
      <c r="A18" s="148"/>
      <c r="B18" s="552" t="s">
        <v>1965</v>
      </c>
      <c r="C18" s="552"/>
      <c r="D18" s="552"/>
      <c r="E18" s="552"/>
      <c r="F18" s="552"/>
      <c r="G18" s="552"/>
    </row>
    <row r="19" spans="1:7" s="1" customFormat="1" ht="25.15" customHeight="1">
      <c r="A19" s="101"/>
      <c r="B19" s="107"/>
      <c r="C19" s="107"/>
      <c r="D19" s="373" t="s">
        <v>1845</v>
      </c>
      <c r="E19" s="374" t="s">
        <v>1846</v>
      </c>
      <c r="F19" s="374" t="s">
        <v>1847</v>
      </c>
      <c r="G19" s="375" t="s">
        <v>1872</v>
      </c>
    </row>
    <row r="20" spans="1:7" s="1" customFormat="1" ht="16.5" customHeight="1">
      <c r="A20" s="89"/>
      <c r="B20" s="503" t="s">
        <v>1987</v>
      </c>
      <c r="C20" s="504"/>
      <c r="D20" s="543">
        <f>COUNTA(B28:B54)</f>
        <v>8</v>
      </c>
      <c r="E20" s="393">
        <f>COUNTA(C28:C54)</f>
        <v>27</v>
      </c>
      <c r="F20" s="394">
        <f>SUM(F21:F22)</f>
        <v>0</v>
      </c>
      <c r="G20" s="546">
        <f>SUM(E21:E24)</f>
        <v>0</v>
      </c>
    </row>
    <row r="21" spans="1:7" s="1" customFormat="1" ht="17.100000000000001" customHeight="1">
      <c r="A21" s="91"/>
      <c r="B21" s="381" t="s">
        <v>1871</v>
      </c>
      <c r="C21" s="258">
        <v>1</v>
      </c>
      <c r="D21" s="544"/>
      <c r="E21" s="395">
        <f>COUNTIF(D28:D54,"SI")</f>
        <v>0</v>
      </c>
      <c r="F21" s="396">
        <f>COUNTIF(D28:D54,"SI")</f>
        <v>0</v>
      </c>
      <c r="G21" s="547"/>
    </row>
    <row r="22" spans="1:7" s="1" customFormat="1" ht="17.100000000000001" customHeight="1">
      <c r="A22" s="91"/>
      <c r="B22" s="381" t="s">
        <v>1863</v>
      </c>
      <c r="C22" s="258">
        <v>0</v>
      </c>
      <c r="D22" s="544"/>
      <c r="E22" s="395">
        <f>COUNTIF(D28:D54,"NO") * 0</f>
        <v>0</v>
      </c>
      <c r="F22" s="396">
        <f>COUNTIF(D28:D54,"NO")</f>
        <v>0</v>
      </c>
      <c r="G22" s="547"/>
    </row>
    <row r="23" spans="1:7" s="1" customFormat="1" ht="17.100000000000001" customHeight="1">
      <c r="A23" s="91"/>
      <c r="B23" s="381" t="s">
        <v>1984</v>
      </c>
      <c r="C23" s="258">
        <v>0</v>
      </c>
      <c r="D23" s="544"/>
      <c r="E23" s="395">
        <f>COUNTIF(D28:D54,"NA") * 0</f>
        <v>0</v>
      </c>
      <c r="F23" s="396">
        <f>COUNTIF(D28:D54,"NA")</f>
        <v>0</v>
      </c>
      <c r="G23" s="547"/>
    </row>
    <row r="24" spans="1:7" s="1" customFormat="1" ht="17.100000000000001" customHeight="1">
      <c r="A24" s="91"/>
      <c r="B24" s="381" t="s">
        <v>1986</v>
      </c>
      <c r="C24" s="258">
        <v>0</v>
      </c>
      <c r="D24" s="545"/>
      <c r="E24" s="395">
        <f>(COUNTIF(D28:D54,"FD"))*0</f>
        <v>0</v>
      </c>
      <c r="F24" s="396">
        <f>COUNTIF(D28:D54,"FD")</f>
        <v>0</v>
      </c>
      <c r="G24" s="547"/>
    </row>
    <row r="25" spans="1:7" ht="17.100000000000001" customHeight="1" thickBot="1">
      <c r="A25" s="92"/>
      <c r="B25" s="93"/>
      <c r="C25" s="94"/>
      <c r="D25" s="95"/>
      <c r="E25" s="110"/>
      <c r="F25" s="111"/>
      <c r="G25" s="548"/>
    </row>
    <row r="26" spans="1:7" s="3" customFormat="1" ht="17.25" customHeight="1">
      <c r="A26" s="32"/>
      <c r="B26" s="32"/>
      <c r="C26" s="32"/>
      <c r="D26" s="32"/>
      <c r="E26" s="32"/>
      <c r="F26" s="5"/>
      <c r="G26" s="5"/>
    </row>
    <row r="27" spans="1:7" s="43" customFormat="1" ht="41.25" customHeight="1">
      <c r="A27" s="301" t="s">
        <v>9</v>
      </c>
      <c r="B27" s="301" t="s">
        <v>1198</v>
      </c>
      <c r="C27" s="301" t="s">
        <v>1199</v>
      </c>
      <c r="D27" s="301" t="s">
        <v>222</v>
      </c>
      <c r="E27" s="553" t="s">
        <v>7</v>
      </c>
      <c r="F27" s="553"/>
      <c r="G27" s="301" t="s">
        <v>8</v>
      </c>
    </row>
    <row r="28" spans="1:7" s="43" customFormat="1" ht="78.75">
      <c r="A28" s="550">
        <v>1</v>
      </c>
      <c r="B28" s="528" t="s">
        <v>1766</v>
      </c>
      <c r="C28" s="302" t="s">
        <v>1936</v>
      </c>
      <c r="D28" s="265" t="s">
        <v>19</v>
      </c>
      <c r="E28" s="498" t="str">
        <f t="shared" ref="E28:E54" si="0">IF(D28="NO","Ingrese Explicación","")</f>
        <v/>
      </c>
      <c r="F28" s="499"/>
      <c r="G28" s="303" t="s">
        <v>216</v>
      </c>
    </row>
    <row r="29" spans="1:7" s="43" customFormat="1" ht="45" customHeight="1">
      <c r="A29" s="551"/>
      <c r="B29" s="531"/>
      <c r="C29" s="302" t="s">
        <v>1937</v>
      </c>
      <c r="D29" s="265" t="s">
        <v>19</v>
      </c>
      <c r="E29" s="498" t="str">
        <f t="shared" si="0"/>
        <v/>
      </c>
      <c r="F29" s="499"/>
      <c r="G29" s="303" t="s">
        <v>216</v>
      </c>
    </row>
    <row r="30" spans="1:7" s="43" customFormat="1" ht="39.6" customHeight="1">
      <c r="A30" s="528">
        <v>2</v>
      </c>
      <c r="B30" s="528" t="s">
        <v>1728</v>
      </c>
      <c r="C30" s="285" t="s">
        <v>1910</v>
      </c>
      <c r="D30" s="265" t="s">
        <v>19</v>
      </c>
      <c r="E30" s="498" t="str">
        <f t="shared" si="0"/>
        <v/>
      </c>
      <c r="F30" s="499"/>
      <c r="G30" s="303" t="s">
        <v>216</v>
      </c>
    </row>
    <row r="31" spans="1:7" s="43" customFormat="1" ht="31.5">
      <c r="A31" s="529" t="str">
        <f>IF(B31="","",MAX($A$27:A30)+1)</f>
        <v/>
      </c>
      <c r="B31" s="529"/>
      <c r="C31" s="262" t="s">
        <v>1911</v>
      </c>
      <c r="D31" s="265" t="s">
        <v>19</v>
      </c>
      <c r="E31" s="498" t="str">
        <f t="shared" si="0"/>
        <v/>
      </c>
      <c r="F31" s="499"/>
      <c r="G31" s="303" t="s">
        <v>216</v>
      </c>
    </row>
    <row r="32" spans="1:7" s="43" customFormat="1" ht="47.25">
      <c r="A32" s="529" t="str">
        <f>IF(B32="","",MAX($A$27:A31)+1)</f>
        <v/>
      </c>
      <c r="B32" s="529"/>
      <c r="C32" s="262" t="s">
        <v>1912</v>
      </c>
      <c r="D32" s="265" t="s">
        <v>19</v>
      </c>
      <c r="E32" s="498" t="str">
        <f t="shared" si="0"/>
        <v/>
      </c>
      <c r="F32" s="499"/>
      <c r="G32" s="303" t="s">
        <v>216</v>
      </c>
    </row>
    <row r="33" spans="1:7" s="43" customFormat="1" ht="31.5">
      <c r="A33" s="529" t="str">
        <f>IF(B33="","",MAX($A$27:A32)+1)</f>
        <v/>
      </c>
      <c r="B33" s="529"/>
      <c r="C33" s="262" t="s">
        <v>1913</v>
      </c>
      <c r="D33" s="265" t="s">
        <v>19</v>
      </c>
      <c r="E33" s="498" t="str">
        <f t="shared" si="0"/>
        <v/>
      </c>
      <c r="F33" s="499"/>
      <c r="G33" s="303" t="s">
        <v>216</v>
      </c>
    </row>
    <row r="34" spans="1:7" s="43" customFormat="1" ht="31.5">
      <c r="A34" s="531" t="str">
        <f>IF(B34="","",MAX($A$27:A33)+1)</f>
        <v/>
      </c>
      <c r="B34" s="531"/>
      <c r="C34" s="262" t="s">
        <v>1914</v>
      </c>
      <c r="D34" s="265" t="s">
        <v>19</v>
      </c>
      <c r="E34" s="498" t="str">
        <f t="shared" si="0"/>
        <v/>
      </c>
      <c r="F34" s="499"/>
      <c r="G34" s="303" t="s">
        <v>216</v>
      </c>
    </row>
    <row r="35" spans="1:7" s="43" customFormat="1" ht="55.9" customHeight="1">
      <c r="A35" s="528">
        <f>IF(B35="","",MAX($A$27:A34)+1)</f>
        <v>3</v>
      </c>
      <c r="B35" s="528" t="s">
        <v>1729</v>
      </c>
      <c r="C35" s="262" t="s">
        <v>1915</v>
      </c>
      <c r="D35" s="265" t="s">
        <v>19</v>
      </c>
      <c r="E35" s="498" t="str">
        <f t="shared" si="0"/>
        <v/>
      </c>
      <c r="F35" s="499"/>
      <c r="G35" s="303" t="s">
        <v>216</v>
      </c>
    </row>
    <row r="36" spans="1:7" s="43" customFormat="1" ht="56.45" customHeight="1">
      <c r="A36" s="529" t="str">
        <f>IF(B36="","",MAX($A$27:A35)+1)</f>
        <v/>
      </c>
      <c r="B36" s="529"/>
      <c r="C36" s="262" t="s">
        <v>1916</v>
      </c>
      <c r="D36" s="265" t="s">
        <v>19</v>
      </c>
      <c r="E36" s="498" t="str">
        <f t="shared" si="0"/>
        <v/>
      </c>
      <c r="F36" s="499"/>
      <c r="G36" s="303" t="s">
        <v>216</v>
      </c>
    </row>
    <row r="37" spans="1:7" s="43" customFormat="1" ht="45" customHeight="1">
      <c r="A37" s="529" t="str">
        <f>IF(B37="","",MAX($A$27:A36)+1)</f>
        <v/>
      </c>
      <c r="B37" s="529"/>
      <c r="C37" s="262" t="s">
        <v>1917</v>
      </c>
      <c r="D37" s="265" t="s">
        <v>19</v>
      </c>
      <c r="E37" s="498" t="str">
        <f t="shared" si="0"/>
        <v/>
      </c>
      <c r="F37" s="499"/>
      <c r="G37" s="303" t="s">
        <v>216</v>
      </c>
    </row>
    <row r="38" spans="1:7" s="43" customFormat="1" ht="34.15" customHeight="1">
      <c r="A38" s="529" t="str">
        <f>IF(B38="","",MAX($A$27:A37)+1)</f>
        <v/>
      </c>
      <c r="B38" s="529"/>
      <c r="C38" s="262" t="s">
        <v>1918</v>
      </c>
      <c r="D38" s="265" t="s">
        <v>19</v>
      </c>
      <c r="E38" s="498" t="str">
        <f t="shared" si="0"/>
        <v/>
      </c>
      <c r="F38" s="499"/>
      <c r="G38" s="303" t="s">
        <v>216</v>
      </c>
    </row>
    <row r="39" spans="1:7" s="43" customFormat="1" ht="50.25" customHeight="1">
      <c r="A39" s="528">
        <f>IF(B39="","",MAX($A$27:A38)+1)</f>
        <v>4</v>
      </c>
      <c r="B39" s="528" t="s">
        <v>1919</v>
      </c>
      <c r="C39" s="262" t="s">
        <v>1920</v>
      </c>
      <c r="D39" s="265" t="s">
        <v>19</v>
      </c>
      <c r="E39" s="498" t="str">
        <f t="shared" si="0"/>
        <v/>
      </c>
      <c r="F39" s="499"/>
      <c r="G39" s="303" t="s">
        <v>216</v>
      </c>
    </row>
    <row r="40" spans="1:7" s="43" customFormat="1" ht="43.9" customHeight="1">
      <c r="A40" s="529"/>
      <c r="B40" s="529"/>
      <c r="C40" s="262" t="s">
        <v>1921</v>
      </c>
      <c r="D40" s="265" t="s">
        <v>19</v>
      </c>
      <c r="E40" s="498" t="str">
        <f t="shared" si="0"/>
        <v/>
      </c>
      <c r="F40" s="499"/>
      <c r="G40" s="303" t="s">
        <v>216</v>
      </c>
    </row>
    <row r="41" spans="1:7" s="43" customFormat="1" ht="53.45" customHeight="1">
      <c r="A41" s="529"/>
      <c r="B41" s="529"/>
      <c r="C41" s="262" t="s">
        <v>1922</v>
      </c>
      <c r="D41" s="265" t="s">
        <v>19</v>
      </c>
      <c r="E41" s="498" t="str">
        <f t="shared" si="0"/>
        <v/>
      </c>
      <c r="F41" s="499"/>
      <c r="G41" s="303" t="s">
        <v>216</v>
      </c>
    </row>
    <row r="42" spans="1:7" s="43" customFormat="1" ht="57" customHeight="1">
      <c r="A42" s="531"/>
      <c r="B42" s="529"/>
      <c r="C42" s="262" t="s">
        <v>1923</v>
      </c>
      <c r="D42" s="265" t="s">
        <v>19</v>
      </c>
      <c r="E42" s="498" t="str">
        <f t="shared" si="0"/>
        <v/>
      </c>
      <c r="F42" s="499"/>
      <c r="G42" s="303" t="s">
        <v>216</v>
      </c>
    </row>
    <row r="43" spans="1:7" s="43" customFormat="1" ht="50.25" customHeight="1">
      <c r="A43" s="528">
        <f>IF(B43="","",MAX($A$27:A42)+1)</f>
        <v>5</v>
      </c>
      <c r="B43" s="528" t="s">
        <v>1924</v>
      </c>
      <c r="C43" s="262" t="s">
        <v>1925</v>
      </c>
      <c r="D43" s="265" t="s">
        <v>19</v>
      </c>
      <c r="E43" s="498" t="str">
        <f t="shared" si="0"/>
        <v/>
      </c>
      <c r="F43" s="499"/>
      <c r="G43" s="303" t="s">
        <v>216</v>
      </c>
    </row>
    <row r="44" spans="1:7" s="43" customFormat="1" ht="53.45" customHeight="1">
      <c r="A44" s="529" t="str">
        <f>IF(B44="","",MAX($A$27:A43)+1)</f>
        <v/>
      </c>
      <c r="B44" s="529"/>
      <c r="C44" s="262" t="s">
        <v>1927</v>
      </c>
      <c r="D44" s="265" t="s">
        <v>19</v>
      </c>
      <c r="E44" s="498" t="str">
        <f t="shared" si="0"/>
        <v/>
      </c>
      <c r="F44" s="499"/>
      <c r="G44" s="303" t="s">
        <v>216</v>
      </c>
    </row>
    <row r="45" spans="1:7" s="43" customFormat="1" ht="39.6" customHeight="1">
      <c r="A45" s="529"/>
      <c r="B45" s="529"/>
      <c r="C45" s="262" t="s">
        <v>1926</v>
      </c>
      <c r="D45" s="265" t="s">
        <v>19</v>
      </c>
      <c r="E45" s="498" t="str">
        <f t="shared" si="0"/>
        <v/>
      </c>
      <c r="F45" s="499"/>
      <c r="G45" s="303" t="s">
        <v>216</v>
      </c>
    </row>
    <row r="46" spans="1:7" s="43" customFormat="1" ht="54.6" customHeight="1">
      <c r="A46" s="528">
        <f>IF(B46="","",MAX($A$27:A45)+1)</f>
        <v>6</v>
      </c>
      <c r="B46" s="528" t="s">
        <v>1730</v>
      </c>
      <c r="C46" s="262" t="s">
        <v>1928</v>
      </c>
      <c r="D46" s="265" t="s">
        <v>19</v>
      </c>
      <c r="E46" s="498" t="str">
        <f t="shared" si="0"/>
        <v/>
      </c>
      <c r="F46" s="499"/>
      <c r="G46" s="303" t="s">
        <v>216</v>
      </c>
    </row>
    <row r="47" spans="1:7" s="43" customFormat="1" ht="46.5" customHeight="1">
      <c r="A47" s="529" t="str">
        <f>IF(B47="","",MAX($A$27:A46)+1)</f>
        <v/>
      </c>
      <c r="B47" s="529"/>
      <c r="C47" s="262" t="s">
        <v>1929</v>
      </c>
      <c r="D47" s="265" t="s">
        <v>19</v>
      </c>
      <c r="E47" s="498" t="str">
        <f t="shared" si="0"/>
        <v/>
      </c>
      <c r="F47" s="499"/>
      <c r="G47" s="303" t="s">
        <v>216</v>
      </c>
    </row>
    <row r="48" spans="1:7" s="43" customFormat="1" ht="54.6" customHeight="1">
      <c r="A48" s="529" t="str">
        <f>IF(B48="","",MAX($A$27:A47)+1)</f>
        <v/>
      </c>
      <c r="B48" s="529"/>
      <c r="C48" s="262" t="s">
        <v>1930</v>
      </c>
      <c r="D48" s="265" t="s">
        <v>19</v>
      </c>
      <c r="E48" s="498" t="str">
        <f t="shared" si="0"/>
        <v/>
      </c>
      <c r="F48" s="499"/>
      <c r="G48" s="303" t="s">
        <v>216</v>
      </c>
    </row>
    <row r="49" spans="1:7" s="43" customFormat="1" ht="47.25">
      <c r="A49" s="529" t="str">
        <f>IF(B49="","",MAX($A$27:A48)+1)</f>
        <v/>
      </c>
      <c r="B49" s="529"/>
      <c r="C49" s="262" t="s">
        <v>1931</v>
      </c>
      <c r="D49" s="265" t="s">
        <v>19</v>
      </c>
      <c r="E49" s="498" t="str">
        <f t="shared" si="0"/>
        <v/>
      </c>
      <c r="F49" s="499"/>
      <c r="G49" s="303" t="s">
        <v>216</v>
      </c>
    </row>
    <row r="50" spans="1:7" s="43" customFormat="1" ht="50.45" customHeight="1">
      <c r="A50" s="528">
        <f>IF(B50="","",MAX($A$27:A49)+1)</f>
        <v>7</v>
      </c>
      <c r="B50" s="528" t="s">
        <v>1932</v>
      </c>
      <c r="C50" s="262" t="s">
        <v>1933</v>
      </c>
      <c r="D50" s="265" t="s">
        <v>19</v>
      </c>
      <c r="E50" s="498" t="str">
        <f t="shared" si="0"/>
        <v/>
      </c>
      <c r="F50" s="499"/>
      <c r="G50" s="303" t="s">
        <v>216</v>
      </c>
    </row>
    <row r="51" spans="1:7" s="43" customFormat="1" ht="94.15" customHeight="1">
      <c r="A51" s="529" t="str">
        <f>IF(B51="","",MAX($A$27:A50)+1)</f>
        <v/>
      </c>
      <c r="B51" s="529"/>
      <c r="C51" s="262" t="s">
        <v>1934</v>
      </c>
      <c r="D51" s="265" t="s">
        <v>19</v>
      </c>
      <c r="E51" s="498" t="str">
        <f t="shared" si="0"/>
        <v/>
      </c>
      <c r="F51" s="499"/>
      <c r="G51" s="303" t="s">
        <v>216</v>
      </c>
    </row>
    <row r="52" spans="1:7" s="43" customFormat="1" ht="50.25" customHeight="1">
      <c r="A52" s="530">
        <f>IF(B52="","",MAX($A$27:A51)+1)</f>
        <v>8</v>
      </c>
      <c r="B52" s="530" t="s">
        <v>1886</v>
      </c>
      <c r="C52" s="262" t="s">
        <v>1935</v>
      </c>
      <c r="D52" s="265" t="s">
        <v>19</v>
      </c>
      <c r="E52" s="498" t="str">
        <f t="shared" si="0"/>
        <v/>
      </c>
      <c r="F52" s="499"/>
      <c r="G52" s="303" t="s">
        <v>216</v>
      </c>
    </row>
    <row r="53" spans="1:7" s="43" customFormat="1" ht="50.25" customHeight="1">
      <c r="A53" s="530"/>
      <c r="B53" s="530"/>
      <c r="C53" s="262" t="s">
        <v>1938</v>
      </c>
      <c r="D53" s="265" t="s">
        <v>19</v>
      </c>
      <c r="E53" s="498" t="str">
        <f t="shared" ref="E53" si="1">IF(D53="NO","Ingrese Explicación","")</f>
        <v/>
      </c>
      <c r="F53" s="499"/>
      <c r="G53" s="303" t="s">
        <v>216</v>
      </c>
    </row>
    <row r="54" spans="1:7" s="43" customFormat="1" ht="34.15" customHeight="1">
      <c r="A54" s="530" t="str">
        <f>IF(B54="","",MAX($A$27:A52)+1)</f>
        <v/>
      </c>
      <c r="B54" s="530"/>
      <c r="C54" s="262" t="s">
        <v>1939</v>
      </c>
      <c r="D54" s="265" t="s">
        <v>19</v>
      </c>
      <c r="E54" s="498" t="str">
        <f t="shared" si="0"/>
        <v/>
      </c>
      <c r="F54" s="499"/>
      <c r="G54" s="303" t="s">
        <v>216</v>
      </c>
    </row>
    <row r="55" spans="1:7" s="45" customFormat="1" ht="17.100000000000001" customHeight="1">
      <c r="A55" s="304"/>
      <c r="B55" s="305"/>
      <c r="C55" s="290"/>
      <c r="D55" s="290"/>
      <c r="E55" s="294"/>
      <c r="F55" s="294"/>
      <c r="G55" s="306"/>
    </row>
    <row r="56" spans="1:7" s="45" customFormat="1" ht="17.100000000000001" customHeight="1">
      <c r="A56" s="304"/>
      <c r="B56" s="305"/>
      <c r="C56" s="290"/>
      <c r="D56" s="290"/>
      <c r="E56" s="294"/>
      <c r="F56" s="294"/>
      <c r="G56" s="307"/>
    </row>
    <row r="57" spans="1:7" ht="15.75" customHeight="1">
      <c r="A57" s="304"/>
      <c r="B57" s="448" t="str">
        <f>CONCATENATE("Síntesis evaluativa (máx. 500 palabras): ",LEN(C57)-LEN(SUBSTITUTE(C57," ",""))," de 500 palabras")</f>
        <v>Síntesis evaluativa (máx. 500 palabras): 1 de 500 palabras</v>
      </c>
      <c r="C57" s="532" t="s">
        <v>1746</v>
      </c>
      <c r="D57" s="533"/>
      <c r="E57" s="533"/>
      <c r="F57" s="533"/>
      <c r="G57" s="534"/>
    </row>
    <row r="58" spans="1:7">
      <c r="A58" s="304"/>
      <c r="B58" s="448"/>
      <c r="C58" s="535"/>
      <c r="D58" s="536"/>
      <c r="E58" s="536"/>
      <c r="F58" s="536"/>
      <c r="G58" s="537"/>
    </row>
    <row r="59" spans="1:7">
      <c r="A59" s="304"/>
      <c r="B59" s="448"/>
      <c r="C59" s="535"/>
      <c r="D59" s="536"/>
      <c r="E59" s="536"/>
      <c r="F59" s="536"/>
      <c r="G59" s="537"/>
    </row>
    <row r="60" spans="1:7">
      <c r="A60" s="304"/>
      <c r="B60" s="448"/>
      <c r="C60" s="535"/>
      <c r="D60" s="536"/>
      <c r="E60" s="536"/>
      <c r="F60" s="536"/>
      <c r="G60" s="537"/>
    </row>
    <row r="61" spans="1:7">
      <c r="A61" s="304"/>
      <c r="B61" s="448"/>
      <c r="C61" s="535"/>
      <c r="D61" s="536"/>
      <c r="E61" s="536"/>
      <c r="F61" s="536"/>
      <c r="G61" s="537"/>
    </row>
    <row r="62" spans="1:7">
      <c r="A62" s="304"/>
      <c r="B62" s="448"/>
      <c r="C62" s="538"/>
      <c r="D62" s="539"/>
      <c r="E62" s="539"/>
      <c r="F62" s="539"/>
      <c r="G62" s="540"/>
    </row>
    <row r="63" spans="1:7">
      <c r="A63" s="304"/>
      <c r="B63" s="257"/>
      <c r="C63" s="257"/>
      <c r="D63" s="257"/>
      <c r="E63" s="257"/>
      <c r="F63" s="257"/>
      <c r="G63" s="257"/>
    </row>
    <row r="64" spans="1:7">
      <c r="A64" s="304"/>
      <c r="B64" s="257"/>
      <c r="C64" s="257"/>
      <c r="D64" s="257"/>
      <c r="E64" s="257"/>
      <c r="F64" s="257"/>
      <c r="G64" s="257"/>
    </row>
  </sheetData>
  <dataConsolidate/>
  <mergeCells count="72">
    <mergeCell ref="A1:G3"/>
    <mergeCell ref="B57:B62"/>
    <mergeCell ref="E12:G14"/>
    <mergeCell ref="B5:G5"/>
    <mergeCell ref="D12:D13"/>
    <mergeCell ref="E27:F27"/>
    <mergeCell ref="B30:B34"/>
    <mergeCell ref="E31:F31"/>
    <mergeCell ref="B46:B49"/>
    <mergeCell ref="E33:F33"/>
    <mergeCell ref="E40:F40"/>
    <mergeCell ref="E36:F36"/>
    <mergeCell ref="E37:F37"/>
    <mergeCell ref="E51:F51"/>
    <mergeCell ref="E15:G15"/>
    <mergeCell ref="A16:G17"/>
    <mergeCell ref="A12:B12"/>
    <mergeCell ref="A28:A29"/>
    <mergeCell ref="B18:G18"/>
    <mergeCell ref="E42:F42"/>
    <mergeCell ref="A30:A34"/>
    <mergeCell ref="A35:A38"/>
    <mergeCell ref="B20:C20"/>
    <mergeCell ref="E44:F44"/>
    <mergeCell ref="E28:F28"/>
    <mergeCell ref="E30:F30"/>
    <mergeCell ref="G20:G25"/>
    <mergeCell ref="E43:F43"/>
    <mergeCell ref="A43:A45"/>
    <mergeCell ref="A39:A42"/>
    <mergeCell ref="B43:B45"/>
    <mergeCell ref="B39:B42"/>
    <mergeCell ref="D20:D24"/>
    <mergeCell ref="A4:G4"/>
    <mergeCell ref="A6:C6"/>
    <mergeCell ref="A8:C8"/>
    <mergeCell ref="A10:C10"/>
    <mergeCell ref="A11:C11"/>
    <mergeCell ref="A9:C9"/>
    <mergeCell ref="D10:G10"/>
    <mergeCell ref="D11:G11"/>
    <mergeCell ref="A7:G7"/>
    <mergeCell ref="D6:E6"/>
    <mergeCell ref="D8:E8"/>
    <mergeCell ref="D9:E9"/>
    <mergeCell ref="F6:G6"/>
    <mergeCell ref="F8:G8"/>
    <mergeCell ref="F9:G9"/>
    <mergeCell ref="C57:G62"/>
    <mergeCell ref="E52:F52"/>
    <mergeCell ref="E47:F47"/>
    <mergeCell ref="E48:F48"/>
    <mergeCell ref="E53:F53"/>
    <mergeCell ref="E54:F54"/>
    <mergeCell ref="E49:F49"/>
    <mergeCell ref="E50:F50"/>
    <mergeCell ref="A46:A49"/>
    <mergeCell ref="A50:A51"/>
    <mergeCell ref="A52:A54"/>
    <mergeCell ref="E29:F29"/>
    <mergeCell ref="E38:F38"/>
    <mergeCell ref="E32:F32"/>
    <mergeCell ref="E45:F45"/>
    <mergeCell ref="E41:F41"/>
    <mergeCell ref="E35:F35"/>
    <mergeCell ref="E34:F34"/>
    <mergeCell ref="E46:F46"/>
    <mergeCell ref="B52:B54"/>
    <mergeCell ref="B35:B38"/>
    <mergeCell ref="E39:F39"/>
    <mergeCell ref="B50:B51"/>
    <mergeCell ref="B28:B29"/>
  </mergeCells>
  <conditionalFormatting sqref="C13:C15 G28:G56">
    <cfRule type="containsText" dxfId="96" priority="23" operator="containsText" text="Ingrese">
      <formula>NOT(ISERROR(SEARCH("Ingrese",C13)))</formula>
    </cfRule>
  </conditionalFormatting>
  <conditionalFormatting sqref="C57:G62">
    <cfRule type="containsText" dxfId="95" priority="9" operator="containsText" text="Ingrese">
      <formula>NOT(ISERROR(SEARCH("Ingrese",C57)))</formula>
    </cfRule>
  </conditionalFormatting>
  <conditionalFormatting sqref="D14:D15">
    <cfRule type="cellIs" dxfId="94" priority="20" operator="greaterThan">
      <formula>10</formula>
    </cfRule>
    <cfRule type="cellIs" dxfId="93" priority="21" operator="between">
      <formula>4</formula>
      <formula>10</formula>
    </cfRule>
    <cfRule type="cellIs" dxfId="92" priority="22" operator="lessThan">
      <formula>4</formula>
    </cfRule>
  </conditionalFormatting>
  <conditionalFormatting sqref="D28:D54">
    <cfRule type="containsText" dxfId="91" priority="5" operator="containsText" text="Seleccione">
      <formula>NOT(ISERROR(SEARCH("Seleccione",D28)))</formula>
    </cfRule>
  </conditionalFormatting>
  <conditionalFormatting sqref="E28:E54">
    <cfRule type="containsText" dxfId="90" priority="147" operator="containsText" text="Ingrese">
      <formula>NOT(ISERROR(SEARCH("Ingrese",E28)))</formula>
    </cfRule>
  </conditionalFormatting>
  <conditionalFormatting sqref="E55:F56">
    <cfRule type="containsText" dxfId="89" priority="13" operator="containsText" text="Ingrese">
      <formula>NOT(ISERROR(SEARCH("Ingrese",E55)))</formula>
    </cfRule>
  </conditionalFormatting>
  <conditionalFormatting sqref="F6">
    <cfRule type="containsText" dxfId="88" priority="4" operator="containsText" text="Ingrese">
      <formula>NOT(ISERROR(SEARCH("Ingrese",F6)))</formula>
    </cfRule>
  </conditionalFormatting>
  <conditionalFormatting sqref="F8:F9">
    <cfRule type="containsText" dxfId="87" priority="1" operator="containsText" text="Ingrese">
      <formula>NOT(ISERROR(SEARCH("Ingrese",F8)))</formula>
    </cfRule>
  </conditionalFormatting>
  <dataValidations count="2">
    <dataValidation type="list" allowBlank="1" showInputMessage="1" showErrorMessage="1" sqref="D55:D56" xr:uid="{00000000-0002-0000-0400-000000000000}">
      <formula1>"Si, No"</formula1>
    </dataValidation>
    <dataValidation type="list" allowBlank="1" showInputMessage="1" showErrorMessage="1" sqref="D28:D54" xr:uid="{00000000-0002-0000-0400-000001000000}">
      <formula1>"Seleccione,SI,NO,NA,FD"</formula1>
    </dataValidation>
  </dataValidations>
  <pageMargins left="0.59055118110236227" right="0.19685039370078741" top="0.59055118110236227" bottom="0.39370078740157483" header="0.31496062992125984" footer="0.31496062992125984"/>
  <pageSetup paperSize="9" scale="68" fitToHeight="0" orientation="portrait" horizontalDpi="0" verticalDpi="0"/>
  <ignoredErrors>
    <ignoredError sqref="D15" evalError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AR85"/>
  <sheetViews>
    <sheetView topLeftCell="A47" zoomScale="80" zoomScaleNormal="80" workbookViewId="0">
      <selection activeCell="A4" sqref="A4:G4"/>
    </sheetView>
  </sheetViews>
  <sheetFormatPr baseColWidth="10" defaultColWidth="10.875" defaultRowHeight="17.100000000000001" customHeight="1"/>
  <cols>
    <col min="1" max="1" width="3.875" style="4" customWidth="1"/>
    <col min="2" max="2" width="40.875" style="5" customWidth="1"/>
    <col min="3" max="3" width="47.375" style="5" customWidth="1"/>
    <col min="4" max="4" width="12" style="5" customWidth="1"/>
    <col min="5" max="5" width="16.25" style="5" customWidth="1"/>
    <col min="6" max="6" width="13.75" style="5" customWidth="1"/>
    <col min="7" max="7" width="14.75" style="5" customWidth="1"/>
    <col min="8" max="9" width="4.875" style="5" customWidth="1"/>
    <col min="10" max="12" width="4.875" style="45" customWidth="1"/>
    <col min="13" max="13" width="5.375" style="45" customWidth="1"/>
    <col min="14" max="38" width="4.875" style="45" customWidth="1"/>
    <col min="39" max="44" width="4.875" style="5" customWidth="1"/>
    <col min="45" max="16384" width="10.875" style="5"/>
  </cols>
  <sheetData>
    <row r="1" spans="1:38" ht="15.75" customHeight="1">
      <c r="A1" s="505"/>
      <c r="B1" s="506"/>
      <c r="C1" s="506"/>
      <c r="D1" s="506"/>
      <c r="E1" s="506"/>
      <c r="F1" s="506"/>
      <c r="G1" s="507"/>
    </row>
    <row r="2" spans="1:38" ht="15">
      <c r="A2" s="508"/>
      <c r="B2" s="509"/>
      <c r="C2" s="509"/>
      <c r="D2" s="509"/>
      <c r="E2" s="509"/>
      <c r="F2" s="509"/>
      <c r="G2" s="510"/>
    </row>
    <row r="3" spans="1:38" ht="15.75" thickBot="1">
      <c r="A3" s="511"/>
      <c r="B3" s="512"/>
      <c r="C3" s="512"/>
      <c r="D3" s="512"/>
      <c r="E3" s="512"/>
      <c r="F3" s="512"/>
      <c r="G3" s="513"/>
    </row>
    <row r="4" spans="1:38" s="1" customFormat="1" ht="72.599999999999994" customHeight="1" thickBot="1">
      <c r="A4" s="485" t="str">
        <f>Inicial!A6</f>
        <v>REGISTRO DE EVALUACIÓN PARA ACTUALIZACIÓN DE CARRERAS DE GRADO ACREDITADAS POR LA ANEAES,QUE HAYAN PRESENTADO MODIFICACIONES CON POSTERIORIDAD A LA ACREDITACIÓN, ANEXO 2 RES N°232/2024</v>
      </c>
      <c r="B4" s="486"/>
      <c r="C4" s="486"/>
      <c r="D4" s="486"/>
      <c r="E4" s="486"/>
      <c r="F4" s="486"/>
      <c r="G4" s="487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</row>
    <row r="5" spans="1:38" s="2" customFormat="1" ht="18" customHeight="1" thickBot="1">
      <c r="A5" s="308" t="s">
        <v>0</v>
      </c>
      <c r="B5" s="517" t="s">
        <v>5</v>
      </c>
      <c r="C5" s="517"/>
      <c r="D5" s="517"/>
      <c r="E5" s="517"/>
      <c r="F5" s="517"/>
      <c r="G5" s="517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</row>
    <row r="6" spans="1:38" s="3" customFormat="1" ht="25.15" customHeight="1">
      <c r="A6" s="575" t="str">
        <f xml:space="preserve"> CONCATENATE("N° de  Expediente: "&amp;Inicial!C8)</f>
        <v>N° de  Expediente: Ingrese</v>
      </c>
      <c r="B6" s="489"/>
      <c r="C6" s="489"/>
      <c r="D6" s="489" t="s">
        <v>1888</v>
      </c>
      <c r="E6" s="489"/>
      <c r="F6" s="492" t="str">
        <f>Inicial!J8</f>
        <v>DD/MM/AAAA</v>
      </c>
      <c r="G6" s="49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</row>
    <row r="7" spans="1:38" s="3" customFormat="1" ht="25.15" customHeight="1">
      <c r="A7" s="557" t="str">
        <f>CONCATENATE("Proceso solicitado: "&amp;Inicial!C9)</f>
        <v>Proceso solicitado: Seleccione</v>
      </c>
      <c r="B7" s="489"/>
      <c r="C7" s="489"/>
      <c r="D7" s="489"/>
      <c r="E7" s="489"/>
      <c r="F7" s="489"/>
      <c r="G7" s="494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</row>
    <row r="8" spans="1:38" s="3" customFormat="1" ht="25.15" customHeight="1">
      <c r="A8" s="557" t="str">
        <f>CONCATENATE("N° de Expediente - Reingreso 1: "&amp;Inicial!C10)</f>
        <v xml:space="preserve">N° de Expediente - Reingreso 1: </v>
      </c>
      <c r="B8" s="489"/>
      <c r="C8" s="489"/>
      <c r="D8" s="489" t="s">
        <v>1888</v>
      </c>
      <c r="E8" s="489"/>
      <c r="F8" s="492" t="str">
        <f>IF(Inicial!J10 = "", "", Inicial!J10)</f>
        <v/>
      </c>
      <c r="G8" s="49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</row>
    <row r="9" spans="1:38" s="3" customFormat="1" ht="25.15" customHeight="1">
      <c r="A9" s="557" t="str">
        <f>CONCATENATE("N° de Expediente - Reingreso 2: "&amp;Inicial!C11)</f>
        <v xml:space="preserve">N° de Expediente - Reingreso 2: </v>
      </c>
      <c r="B9" s="489"/>
      <c r="C9" s="489"/>
      <c r="D9" s="489" t="s">
        <v>1888</v>
      </c>
      <c r="E9" s="489"/>
      <c r="F9" s="492" t="str">
        <f>IF(Inicial!J11 = "", "", Inicial!J11)</f>
        <v/>
      </c>
      <c r="G9" s="49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</row>
    <row r="10" spans="1:38" s="3" customFormat="1" ht="25.15" customHeight="1">
      <c r="A10" s="557" t="str">
        <f xml:space="preserve"> CONCATENATE("Nombre de la Institución: "&amp; Inicial!C18)</f>
        <v>Nombre de la Institución: Seleccione</v>
      </c>
      <c r="B10" s="489"/>
      <c r="C10" s="489"/>
      <c r="D10" s="489" t="str">
        <f>CONCATENATE("Facultad: "&amp;Inicial!C20)</f>
        <v>Facultad: Ingrese</v>
      </c>
      <c r="E10" s="489"/>
      <c r="F10" s="489"/>
      <c r="G10" s="494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8" s="3" customFormat="1" ht="25.15" customHeight="1">
      <c r="A11" s="557" t="str">
        <f>CONCATENATE("Denominación de la Carrera: "&amp;Inicial!C25)</f>
        <v>Denominación de la Carrera: Ingrese</v>
      </c>
      <c r="B11" s="489"/>
      <c r="C11" s="489"/>
      <c r="D11" s="541" t="str">
        <f>CONCATENATE("Distrito: " &amp;Inicial!C23)</f>
        <v>Distrito: Seleccione</v>
      </c>
      <c r="E11" s="541"/>
      <c r="F11" s="541"/>
      <c r="G11" s="542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</row>
    <row r="12" spans="1:38" s="3" customFormat="1" ht="15.95" customHeight="1">
      <c r="A12" s="309" t="s">
        <v>1214</v>
      </c>
      <c r="B12" s="290"/>
      <c r="C12" s="290" t="str">
        <f>Inicial!C13</f>
        <v>Seleccione</v>
      </c>
      <c r="D12" s="526" t="s">
        <v>1743</v>
      </c>
      <c r="E12" s="516"/>
      <c r="F12" s="516"/>
      <c r="G12" s="516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</row>
    <row r="13" spans="1:38" s="3" customFormat="1" ht="15.75">
      <c r="A13" s="310"/>
      <c r="B13" s="298" t="s">
        <v>1211</v>
      </c>
      <c r="C13" s="296" t="s">
        <v>216</v>
      </c>
      <c r="D13" s="527"/>
      <c r="E13" s="516"/>
      <c r="F13" s="516"/>
      <c r="G13" s="516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</row>
    <row r="14" spans="1:38" s="3" customFormat="1" ht="15.75">
      <c r="A14" s="310"/>
      <c r="B14" s="298" t="s">
        <v>1216</v>
      </c>
      <c r="C14" s="296" t="s">
        <v>216</v>
      </c>
      <c r="D14" s="292" t="str">
        <f>IF(C14="Ingrese","",C14-C13)</f>
        <v/>
      </c>
      <c r="E14" s="516"/>
      <c r="F14" s="516"/>
      <c r="G14" s="516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</row>
    <row r="15" spans="1:38" s="3" customFormat="1" ht="17.100000000000001" customHeight="1">
      <c r="A15" s="311"/>
      <c r="B15" s="298" t="s">
        <v>1217</v>
      </c>
      <c r="C15" s="296" t="s">
        <v>216</v>
      </c>
      <c r="D15" s="292" t="e">
        <f ca="1">IF(C15="Ingrese",IF(C13="","",TODAY()-C13),C15-C13)</f>
        <v>#VALUE!</v>
      </c>
      <c r="E15" s="520" t="s">
        <v>1219</v>
      </c>
      <c r="F15" s="521"/>
      <c r="G15" s="522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</row>
    <row r="16" spans="1:38" ht="17.100000000000001" customHeight="1">
      <c r="A16" s="309"/>
      <c r="B16" s="289"/>
      <c r="C16" s="289"/>
      <c r="D16" s="289"/>
      <c r="E16" s="289"/>
      <c r="F16" s="257"/>
      <c r="G16" s="312"/>
    </row>
    <row r="17" spans="1:44" ht="17.100000000000001" customHeight="1">
      <c r="A17" s="558" t="s">
        <v>1940</v>
      </c>
      <c r="B17" s="558"/>
      <c r="C17" s="558"/>
      <c r="D17" s="558"/>
      <c r="E17" s="558"/>
      <c r="F17" s="558"/>
      <c r="G17" s="558"/>
    </row>
    <row r="18" spans="1:44" s="1" customFormat="1" ht="66" customHeight="1">
      <c r="A18" s="251"/>
      <c r="B18" s="559" t="s">
        <v>1966</v>
      </c>
      <c r="C18" s="559"/>
      <c r="D18" s="559"/>
      <c r="E18" s="559"/>
      <c r="F18" s="559"/>
      <c r="G18" s="559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44" s="1" customFormat="1" ht="17.100000000000001" customHeight="1">
      <c r="A19" s="112"/>
      <c r="B19" s="113"/>
      <c r="C19" s="113"/>
      <c r="D19" s="321" t="s">
        <v>1845</v>
      </c>
      <c r="E19" s="322" t="s">
        <v>1846</v>
      </c>
      <c r="F19" s="322" t="s">
        <v>1847</v>
      </c>
      <c r="G19" s="376" t="s">
        <v>1872</v>
      </c>
      <c r="J19" s="45"/>
      <c r="K19" s="45"/>
      <c r="L19" s="45"/>
      <c r="M19" s="45"/>
      <c r="N19" s="45"/>
      <c r="O19" s="45"/>
      <c r="P19" s="45"/>
      <c r="Q19" s="107"/>
      <c r="R19" s="109"/>
      <c r="S19" s="109"/>
      <c r="T19" s="109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</row>
    <row r="20" spans="1:44" s="45" customFormat="1" ht="17.100000000000001" customHeight="1">
      <c r="A20" s="89"/>
      <c r="B20" s="503" t="s">
        <v>1987</v>
      </c>
      <c r="C20" s="504"/>
      <c r="D20" s="500">
        <f>COUNTA(A28:A77)</f>
        <v>15</v>
      </c>
      <c r="E20" s="313">
        <f>COUNTA(C28:C77)</f>
        <v>50</v>
      </c>
      <c r="F20" s="314">
        <f>SUM(F21:F23)</f>
        <v>0</v>
      </c>
      <c r="G20" s="546">
        <f>SUM(E21:E23)</f>
        <v>0</v>
      </c>
      <c r="Q20" s="90"/>
      <c r="R20" s="44"/>
      <c r="S20" s="44"/>
      <c r="T20" s="44"/>
    </row>
    <row r="21" spans="1:44" s="45" customFormat="1" ht="17.100000000000001" customHeight="1">
      <c r="A21" s="91"/>
      <c r="B21" s="300" t="s">
        <v>1981</v>
      </c>
      <c r="C21" s="315">
        <v>1</v>
      </c>
      <c r="D21" s="501"/>
      <c r="E21" s="316">
        <f>COUNTIF(D28:D77,"S")</f>
        <v>0</v>
      </c>
      <c r="F21" s="317">
        <f>COUNTIF(D28:D77,"S")</f>
        <v>0</v>
      </c>
      <c r="G21" s="573"/>
      <c r="Q21" s="90"/>
      <c r="R21" s="115"/>
      <c r="S21" s="116"/>
      <c r="T21" s="117"/>
    </row>
    <row r="22" spans="1:44" s="45" customFormat="1" ht="17.100000000000001" customHeight="1">
      <c r="A22" s="91"/>
      <c r="B22" s="300" t="s">
        <v>1982</v>
      </c>
      <c r="C22" s="315">
        <v>0.5</v>
      </c>
      <c r="D22" s="501"/>
      <c r="E22" s="316">
        <f>(COUNTIF(D28:D77,"PS"))*0.5</f>
        <v>0</v>
      </c>
      <c r="F22" s="317">
        <f>COUNTIF(D28:D77,"PS")</f>
        <v>0</v>
      </c>
      <c r="G22" s="573"/>
      <c r="Q22" s="90"/>
      <c r="R22" s="115"/>
      <c r="S22" s="116"/>
      <c r="T22" s="117"/>
    </row>
    <row r="23" spans="1:44" s="45" customFormat="1" ht="17.100000000000001" customHeight="1">
      <c r="A23" s="91"/>
      <c r="B23" s="300" t="s">
        <v>1983</v>
      </c>
      <c r="C23" s="315">
        <v>0</v>
      </c>
      <c r="D23" s="501"/>
      <c r="E23" s="316">
        <f>(COUNTIF(D28:D77,"NS"))*0</f>
        <v>0</v>
      </c>
      <c r="F23" s="317">
        <f>COUNTIF(D28:D77,"NS")</f>
        <v>0</v>
      </c>
      <c r="G23" s="573"/>
      <c r="Q23" s="90"/>
      <c r="R23" s="115"/>
      <c r="S23" s="116"/>
      <c r="T23" s="117"/>
    </row>
    <row r="24" spans="1:44" s="45" customFormat="1" ht="17.100000000000001" customHeight="1">
      <c r="A24" s="91"/>
      <c r="B24" s="381" t="s">
        <v>1984</v>
      </c>
      <c r="C24" s="315">
        <v>0</v>
      </c>
      <c r="D24" s="501"/>
      <c r="E24" s="316">
        <f>(COUNTIF(D28:D77,"NA"))*0</f>
        <v>0</v>
      </c>
      <c r="F24" s="317">
        <f>COUNTIF(D28:D77,"NA")</f>
        <v>0</v>
      </c>
      <c r="G24" s="573"/>
      <c r="Q24" s="90"/>
      <c r="R24" s="115"/>
      <c r="S24" s="116"/>
      <c r="T24" s="117"/>
    </row>
    <row r="25" spans="1:44" s="45" customFormat="1" ht="17.100000000000001" customHeight="1" thickBot="1">
      <c r="A25" s="92"/>
      <c r="B25" s="382" t="s">
        <v>1986</v>
      </c>
      <c r="C25" s="318">
        <v>0</v>
      </c>
      <c r="D25" s="560"/>
      <c r="E25" s="319">
        <f>(COUNTIF(D28:D77,"FD"))*0</f>
        <v>0</v>
      </c>
      <c r="F25" s="320">
        <f>COUNTIF(D28:D77,"FD")</f>
        <v>0</v>
      </c>
      <c r="G25" s="574"/>
      <c r="Q25" s="90"/>
      <c r="R25" s="115"/>
      <c r="S25" s="116"/>
      <c r="T25" s="117"/>
    </row>
    <row r="26" spans="1:44" s="43" customFormat="1" ht="17.100000000000001" customHeight="1">
      <c r="A26" s="565" t="s">
        <v>9</v>
      </c>
      <c r="B26" s="565" t="s">
        <v>1198</v>
      </c>
      <c r="C26" s="565" t="s">
        <v>1199</v>
      </c>
      <c r="D26" s="565" t="s">
        <v>222</v>
      </c>
      <c r="E26" s="569" t="s">
        <v>7</v>
      </c>
      <c r="F26" s="570"/>
      <c r="G26" s="567" t="s">
        <v>8</v>
      </c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</row>
    <row r="27" spans="1:44" s="43" customFormat="1" ht="17.100000000000001" customHeight="1">
      <c r="A27" s="566"/>
      <c r="B27" s="566"/>
      <c r="C27" s="566"/>
      <c r="D27" s="566"/>
      <c r="E27" s="571"/>
      <c r="F27" s="572"/>
      <c r="G27" s="568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</row>
    <row r="28" spans="1:44" s="43" customFormat="1" ht="64.900000000000006" customHeight="1">
      <c r="A28" s="528">
        <f>IF(B28="","",MAX($A$26:A26)+1)</f>
        <v>1</v>
      </c>
      <c r="B28" s="528" t="s">
        <v>1767</v>
      </c>
      <c r="C28" s="332" t="s">
        <v>1788</v>
      </c>
      <c r="D28" s="268" t="s">
        <v>19</v>
      </c>
      <c r="E28" s="498" t="str">
        <f>IF(OR(D28="NS",D28="PS"),"Ingrese Explicación","")</f>
        <v/>
      </c>
      <c r="F28" s="499"/>
      <c r="G28" s="333" t="s">
        <v>216</v>
      </c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</row>
    <row r="29" spans="1:44" s="43" customFormat="1" ht="53.45" customHeight="1">
      <c r="A29" s="531"/>
      <c r="B29" s="531"/>
      <c r="C29" s="332" t="s">
        <v>1789</v>
      </c>
      <c r="D29" s="268" t="s">
        <v>19</v>
      </c>
      <c r="E29" s="498" t="str">
        <f t="shared" ref="E29:E77" si="0">IF(OR(D29="NS",D29="PS"),"Ingrese Explicación","")</f>
        <v/>
      </c>
      <c r="F29" s="499"/>
      <c r="G29" s="333" t="s">
        <v>216</v>
      </c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</row>
    <row r="30" spans="1:44" s="43" customFormat="1" ht="39" customHeight="1">
      <c r="A30" s="530">
        <f>IF(B30="","",MAX($A$26:A29)+1)</f>
        <v>2</v>
      </c>
      <c r="B30" s="530" t="s">
        <v>1768</v>
      </c>
      <c r="C30" s="334" t="s">
        <v>1790</v>
      </c>
      <c r="D30" s="268" t="s">
        <v>19</v>
      </c>
      <c r="E30" s="498" t="str">
        <f t="shared" si="0"/>
        <v/>
      </c>
      <c r="F30" s="499"/>
      <c r="G30" s="333" t="s">
        <v>216</v>
      </c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</row>
    <row r="31" spans="1:44" s="43" customFormat="1" ht="44.25" customHeight="1">
      <c r="A31" s="530"/>
      <c r="B31" s="530"/>
      <c r="C31" s="263" t="s">
        <v>1941</v>
      </c>
      <c r="D31" s="268" t="s">
        <v>19</v>
      </c>
      <c r="E31" s="498" t="str">
        <f t="shared" si="0"/>
        <v/>
      </c>
      <c r="F31" s="499"/>
      <c r="G31" s="335" t="s">
        <v>216</v>
      </c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</row>
    <row r="32" spans="1:44" s="43" customFormat="1" ht="58.5" customHeight="1">
      <c r="A32" s="529">
        <v>3</v>
      </c>
      <c r="B32" s="530" t="s">
        <v>1769</v>
      </c>
      <c r="C32" s="263" t="s">
        <v>1791</v>
      </c>
      <c r="D32" s="268" t="s">
        <v>19</v>
      </c>
      <c r="E32" s="498" t="str">
        <f t="shared" si="0"/>
        <v/>
      </c>
      <c r="F32" s="499"/>
      <c r="G32" s="335" t="s">
        <v>216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</row>
    <row r="33" spans="1:44" s="43" customFormat="1" ht="57" customHeight="1">
      <c r="A33" s="529"/>
      <c r="B33" s="528"/>
      <c r="C33" s="336" t="s">
        <v>1792</v>
      </c>
      <c r="D33" s="268" t="s">
        <v>19</v>
      </c>
      <c r="E33" s="498" t="str">
        <f t="shared" si="0"/>
        <v/>
      </c>
      <c r="F33" s="499"/>
      <c r="G33" s="335" t="s">
        <v>216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</row>
    <row r="34" spans="1:44" s="43" customFormat="1" ht="53.25" customHeight="1">
      <c r="A34" s="530">
        <v>4</v>
      </c>
      <c r="B34" s="530" t="s">
        <v>1770</v>
      </c>
      <c r="C34" s="263" t="s">
        <v>1793</v>
      </c>
      <c r="D34" s="268" t="s">
        <v>19</v>
      </c>
      <c r="E34" s="498" t="str">
        <f t="shared" si="0"/>
        <v/>
      </c>
      <c r="F34" s="499"/>
      <c r="G34" s="337" t="s">
        <v>216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</row>
    <row r="35" spans="1:44" s="43" customFormat="1" ht="42.75" customHeight="1">
      <c r="A35" s="530"/>
      <c r="B35" s="530"/>
      <c r="C35" s="263" t="s">
        <v>1794</v>
      </c>
      <c r="D35" s="268" t="s">
        <v>19</v>
      </c>
      <c r="E35" s="498" t="str">
        <f t="shared" si="0"/>
        <v/>
      </c>
      <c r="F35" s="499"/>
      <c r="G35" s="335" t="s">
        <v>216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</row>
    <row r="36" spans="1:44" s="43" customFormat="1" ht="48.75" customHeight="1">
      <c r="A36" s="530">
        <v>5</v>
      </c>
      <c r="B36" s="530" t="s">
        <v>1771</v>
      </c>
      <c r="C36" s="334" t="s">
        <v>1795</v>
      </c>
      <c r="D36" s="268" t="s">
        <v>19</v>
      </c>
      <c r="E36" s="498" t="str">
        <f t="shared" si="0"/>
        <v/>
      </c>
      <c r="F36" s="499"/>
      <c r="G36" s="303" t="s">
        <v>216</v>
      </c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</row>
    <row r="37" spans="1:44" s="43" customFormat="1" ht="50.25" customHeight="1">
      <c r="A37" s="530"/>
      <c r="B37" s="530"/>
      <c r="C37" s="263" t="s">
        <v>1942</v>
      </c>
      <c r="D37" s="268" t="s">
        <v>19</v>
      </c>
      <c r="E37" s="498" t="str">
        <f t="shared" si="0"/>
        <v/>
      </c>
      <c r="F37" s="499"/>
      <c r="G37" s="335" t="s">
        <v>216</v>
      </c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</row>
    <row r="38" spans="1:44" s="43" customFormat="1" ht="45.75" customHeight="1">
      <c r="A38" s="530"/>
      <c r="B38" s="530"/>
      <c r="C38" s="263" t="s">
        <v>1943</v>
      </c>
      <c r="D38" s="268" t="s">
        <v>19</v>
      </c>
      <c r="E38" s="498" t="str">
        <f t="shared" si="0"/>
        <v/>
      </c>
      <c r="F38" s="499"/>
      <c r="G38" s="335" t="s">
        <v>216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</row>
    <row r="39" spans="1:44" s="43" customFormat="1" ht="57" customHeight="1">
      <c r="A39" s="530"/>
      <c r="B39" s="530"/>
      <c r="C39" s="334" t="s">
        <v>1796</v>
      </c>
      <c r="D39" s="268" t="s">
        <v>19</v>
      </c>
      <c r="E39" s="498" t="str">
        <f t="shared" si="0"/>
        <v/>
      </c>
      <c r="F39" s="499"/>
      <c r="G39" s="335" t="s">
        <v>216</v>
      </c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</row>
    <row r="40" spans="1:44" s="43" customFormat="1" ht="48.75" customHeight="1">
      <c r="A40" s="530">
        <v>6</v>
      </c>
      <c r="B40" s="529" t="s">
        <v>1772</v>
      </c>
      <c r="C40" s="302" t="s">
        <v>1797</v>
      </c>
      <c r="D40" s="268" t="s">
        <v>19</v>
      </c>
      <c r="E40" s="498" t="str">
        <f t="shared" si="0"/>
        <v/>
      </c>
      <c r="F40" s="499"/>
      <c r="G40" s="335" t="s">
        <v>216</v>
      </c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</row>
    <row r="41" spans="1:44" s="43" customFormat="1" ht="49.5" customHeight="1">
      <c r="A41" s="530"/>
      <c r="B41" s="529"/>
      <c r="C41" s="338" t="s">
        <v>1798</v>
      </c>
      <c r="D41" s="268" t="s">
        <v>19</v>
      </c>
      <c r="E41" s="498" t="str">
        <f t="shared" si="0"/>
        <v/>
      </c>
      <c r="F41" s="499"/>
      <c r="G41" s="335" t="s">
        <v>216</v>
      </c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</row>
    <row r="42" spans="1:44" s="43" customFormat="1" ht="67.5" customHeight="1">
      <c r="A42" s="530">
        <v>7</v>
      </c>
      <c r="B42" s="530" t="s">
        <v>1773</v>
      </c>
      <c r="C42" s="263" t="s">
        <v>1799</v>
      </c>
      <c r="D42" s="268" t="s">
        <v>19</v>
      </c>
      <c r="E42" s="498" t="str">
        <f t="shared" si="0"/>
        <v/>
      </c>
      <c r="F42" s="499"/>
      <c r="G42" s="335" t="s">
        <v>216</v>
      </c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</row>
    <row r="43" spans="1:44" s="43" customFormat="1" ht="45.75" customHeight="1">
      <c r="A43" s="530"/>
      <c r="B43" s="530"/>
      <c r="C43" s="263" t="s">
        <v>1944</v>
      </c>
      <c r="D43" s="268" t="s">
        <v>19</v>
      </c>
      <c r="E43" s="498" t="str">
        <f t="shared" si="0"/>
        <v/>
      </c>
      <c r="F43" s="499"/>
      <c r="G43" s="335" t="s">
        <v>216</v>
      </c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</row>
    <row r="44" spans="1:44" s="43" customFormat="1" ht="53.25" customHeight="1">
      <c r="A44" s="529">
        <v>8</v>
      </c>
      <c r="B44" s="530" t="s">
        <v>1774</v>
      </c>
      <c r="C44" s="263" t="s">
        <v>1800</v>
      </c>
      <c r="D44" s="268" t="s">
        <v>19</v>
      </c>
      <c r="E44" s="498" t="str">
        <f t="shared" si="0"/>
        <v/>
      </c>
      <c r="F44" s="499"/>
      <c r="G44" s="335" t="s">
        <v>216</v>
      </c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</row>
    <row r="45" spans="1:44" s="43" customFormat="1" ht="51" customHeight="1">
      <c r="A45" s="529"/>
      <c r="B45" s="530"/>
      <c r="C45" s="263" t="s">
        <v>1801</v>
      </c>
      <c r="D45" s="268" t="s">
        <v>19</v>
      </c>
      <c r="E45" s="498" t="str">
        <f t="shared" si="0"/>
        <v/>
      </c>
      <c r="F45" s="499"/>
      <c r="G45" s="335" t="s">
        <v>216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</row>
    <row r="46" spans="1:44" s="43" customFormat="1" ht="59.25" customHeight="1">
      <c r="A46" s="529"/>
      <c r="B46" s="530"/>
      <c r="C46" s="263" t="s">
        <v>1802</v>
      </c>
      <c r="D46" s="268" t="s">
        <v>19</v>
      </c>
      <c r="E46" s="498" t="str">
        <f t="shared" si="0"/>
        <v/>
      </c>
      <c r="F46" s="499"/>
      <c r="G46" s="335" t="s">
        <v>216</v>
      </c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</row>
    <row r="47" spans="1:44" s="43" customFormat="1" ht="39" customHeight="1">
      <c r="A47" s="529"/>
      <c r="B47" s="530"/>
      <c r="C47" s="334" t="s">
        <v>1803</v>
      </c>
      <c r="D47" s="268" t="s">
        <v>19</v>
      </c>
      <c r="E47" s="498" t="str">
        <f t="shared" si="0"/>
        <v/>
      </c>
      <c r="F47" s="499"/>
      <c r="G47" s="335" t="s">
        <v>216</v>
      </c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</row>
    <row r="48" spans="1:44" s="43" customFormat="1" ht="45.75" customHeight="1">
      <c r="A48" s="530">
        <v>9</v>
      </c>
      <c r="B48" s="529" t="s">
        <v>1775</v>
      </c>
      <c r="C48" s="334" t="s">
        <v>1804</v>
      </c>
      <c r="D48" s="268" t="s">
        <v>19</v>
      </c>
      <c r="E48" s="498" t="str">
        <f t="shared" si="0"/>
        <v/>
      </c>
      <c r="F48" s="499"/>
      <c r="G48" s="335" t="s">
        <v>216</v>
      </c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</row>
    <row r="49" spans="1:44" s="43" customFormat="1" ht="67.5" customHeight="1">
      <c r="A49" s="530"/>
      <c r="B49" s="529"/>
      <c r="C49" s="263" t="s">
        <v>1805</v>
      </c>
      <c r="D49" s="268" t="s">
        <v>19</v>
      </c>
      <c r="E49" s="498" t="str">
        <f t="shared" si="0"/>
        <v/>
      </c>
      <c r="F49" s="499"/>
      <c r="G49" s="335" t="s">
        <v>216</v>
      </c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</row>
    <row r="50" spans="1:44" s="43" customFormat="1" ht="49.5" customHeight="1">
      <c r="A50" s="530"/>
      <c r="B50" s="529"/>
      <c r="C50" s="263" t="s">
        <v>1806</v>
      </c>
      <c r="D50" s="268" t="s">
        <v>19</v>
      </c>
      <c r="E50" s="498" t="str">
        <f t="shared" si="0"/>
        <v/>
      </c>
      <c r="F50" s="499"/>
      <c r="G50" s="335" t="s">
        <v>216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</row>
    <row r="51" spans="1:44" s="43" customFormat="1" ht="54" customHeight="1">
      <c r="A51" s="530"/>
      <c r="B51" s="529"/>
      <c r="C51" s="334" t="s">
        <v>1807</v>
      </c>
      <c r="D51" s="268" t="s">
        <v>19</v>
      </c>
      <c r="E51" s="498" t="str">
        <f t="shared" si="0"/>
        <v/>
      </c>
      <c r="F51" s="499"/>
      <c r="G51" s="335" t="s">
        <v>216</v>
      </c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</row>
    <row r="52" spans="1:44" s="43" customFormat="1" ht="84" customHeight="1">
      <c r="A52" s="530"/>
      <c r="B52" s="531"/>
      <c r="C52" s="263" t="s">
        <v>1808</v>
      </c>
      <c r="D52" s="268" t="s">
        <v>19</v>
      </c>
      <c r="E52" s="498" t="str">
        <f t="shared" si="0"/>
        <v/>
      </c>
      <c r="F52" s="499"/>
      <c r="G52" s="335" t="s">
        <v>216</v>
      </c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</row>
    <row r="53" spans="1:44" s="43" customFormat="1" ht="45" customHeight="1">
      <c r="A53" s="530">
        <v>10</v>
      </c>
      <c r="B53" s="528" t="s">
        <v>1776</v>
      </c>
      <c r="C53" s="263" t="s">
        <v>1809</v>
      </c>
      <c r="D53" s="268" t="s">
        <v>19</v>
      </c>
      <c r="E53" s="498" t="str">
        <f t="shared" si="0"/>
        <v/>
      </c>
      <c r="F53" s="499"/>
      <c r="G53" s="335" t="s">
        <v>216</v>
      </c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</row>
    <row r="54" spans="1:44" s="43" customFormat="1" ht="56.25" customHeight="1">
      <c r="A54" s="530"/>
      <c r="B54" s="529"/>
      <c r="C54" s="263" t="s">
        <v>1810</v>
      </c>
      <c r="D54" s="268" t="s">
        <v>19</v>
      </c>
      <c r="E54" s="498" t="str">
        <f t="shared" si="0"/>
        <v/>
      </c>
      <c r="F54" s="499"/>
      <c r="G54" s="335" t="s">
        <v>216</v>
      </c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4" s="43" customFormat="1" ht="64.5" customHeight="1">
      <c r="A55" s="530"/>
      <c r="B55" s="529"/>
      <c r="C55" s="263" t="s">
        <v>1945</v>
      </c>
      <c r="D55" s="268" t="s">
        <v>19</v>
      </c>
      <c r="E55" s="498" t="str">
        <f t="shared" si="0"/>
        <v/>
      </c>
      <c r="F55" s="499"/>
      <c r="G55" s="335" t="s">
        <v>216</v>
      </c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4" s="43" customFormat="1" ht="73.5" customHeight="1">
      <c r="A56" s="530"/>
      <c r="B56" s="529"/>
      <c r="C56" s="263" t="s">
        <v>1811</v>
      </c>
      <c r="D56" s="268" t="s">
        <v>19</v>
      </c>
      <c r="E56" s="498" t="str">
        <f t="shared" si="0"/>
        <v/>
      </c>
      <c r="F56" s="499"/>
      <c r="G56" s="335" t="s">
        <v>216</v>
      </c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4" s="43" customFormat="1" ht="69" customHeight="1">
      <c r="A57" s="530"/>
      <c r="B57" s="529"/>
      <c r="C57" s="328" t="s">
        <v>1812</v>
      </c>
      <c r="D57" s="268" t="s">
        <v>19</v>
      </c>
      <c r="E57" s="498" t="str">
        <f t="shared" si="0"/>
        <v/>
      </c>
      <c r="F57" s="499"/>
      <c r="G57" s="335" t="s">
        <v>216</v>
      </c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</row>
    <row r="58" spans="1:44" s="43" customFormat="1" ht="46.5" customHeight="1">
      <c r="A58" s="530"/>
      <c r="B58" s="529"/>
      <c r="C58" s="328" t="s">
        <v>1813</v>
      </c>
      <c r="D58" s="268" t="s">
        <v>19</v>
      </c>
      <c r="E58" s="498" t="str">
        <f t="shared" si="0"/>
        <v/>
      </c>
      <c r="F58" s="499"/>
      <c r="G58" s="335" t="s">
        <v>216</v>
      </c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</row>
    <row r="59" spans="1:44" s="43" customFormat="1" ht="46.5" customHeight="1">
      <c r="A59" s="530"/>
      <c r="B59" s="529"/>
      <c r="C59" s="328" t="s">
        <v>1814</v>
      </c>
      <c r="D59" s="268" t="s">
        <v>19</v>
      </c>
      <c r="E59" s="498" t="str">
        <f t="shared" si="0"/>
        <v/>
      </c>
      <c r="F59" s="499"/>
      <c r="G59" s="335" t="s">
        <v>216</v>
      </c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</row>
    <row r="60" spans="1:44" s="43" customFormat="1" ht="46.5" customHeight="1">
      <c r="A60" s="530"/>
      <c r="B60" s="529"/>
      <c r="C60" s="328" t="s">
        <v>1946</v>
      </c>
      <c r="D60" s="268" t="s">
        <v>19</v>
      </c>
      <c r="E60" s="498" t="str">
        <f t="shared" si="0"/>
        <v/>
      </c>
      <c r="F60" s="499"/>
      <c r="G60" s="335" t="s">
        <v>216</v>
      </c>
      <c r="I60" s="45"/>
      <c r="J60" s="45"/>
      <c r="K60" s="45"/>
      <c r="L60" s="45"/>
      <c r="M60" s="98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</row>
    <row r="61" spans="1:44" s="43" customFormat="1" ht="64.5" customHeight="1">
      <c r="A61" s="530"/>
      <c r="B61" s="531"/>
      <c r="C61" s="328" t="s">
        <v>1815</v>
      </c>
      <c r="D61" s="268" t="s">
        <v>19</v>
      </c>
      <c r="E61" s="498" t="str">
        <f t="shared" si="0"/>
        <v/>
      </c>
      <c r="F61" s="499"/>
      <c r="G61" s="335" t="s">
        <v>216</v>
      </c>
      <c r="I61" s="45"/>
      <c r="J61" s="45"/>
      <c r="K61" s="45"/>
      <c r="L61" s="45"/>
      <c r="M61" s="98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</row>
    <row r="62" spans="1:44" s="43" customFormat="1" ht="48.75" customHeight="1">
      <c r="A62" s="530">
        <v>11</v>
      </c>
      <c r="B62" s="528" t="s">
        <v>1777</v>
      </c>
      <c r="C62" s="334" t="s">
        <v>1947</v>
      </c>
      <c r="D62" s="268" t="s">
        <v>19</v>
      </c>
      <c r="E62" s="498" t="str">
        <f t="shared" si="0"/>
        <v/>
      </c>
      <c r="F62" s="499"/>
      <c r="G62" s="335" t="s">
        <v>216</v>
      </c>
      <c r="I62" s="45"/>
      <c r="J62" s="45"/>
      <c r="K62" s="45"/>
      <c r="L62" s="45"/>
      <c r="M62" s="98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</row>
    <row r="63" spans="1:44" s="43" customFormat="1" ht="48.75" customHeight="1">
      <c r="A63" s="530"/>
      <c r="B63" s="529"/>
      <c r="C63" s="334" t="s">
        <v>1816</v>
      </c>
      <c r="D63" s="268" t="s">
        <v>19</v>
      </c>
      <c r="E63" s="498" t="str">
        <f t="shared" si="0"/>
        <v/>
      </c>
      <c r="F63" s="499"/>
      <c r="G63" s="335" t="s">
        <v>216</v>
      </c>
      <c r="I63" s="45"/>
      <c r="J63" s="45"/>
      <c r="K63" s="45"/>
      <c r="L63" s="45"/>
      <c r="M63" s="98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</row>
    <row r="64" spans="1:44" s="43" customFormat="1" ht="48.75" customHeight="1">
      <c r="A64" s="530"/>
      <c r="B64" s="529"/>
      <c r="C64" s="334" t="s">
        <v>1817</v>
      </c>
      <c r="D64" s="268" t="s">
        <v>19</v>
      </c>
      <c r="E64" s="498" t="str">
        <f t="shared" si="0"/>
        <v/>
      </c>
      <c r="F64" s="499"/>
      <c r="G64" s="335" t="s">
        <v>216</v>
      </c>
      <c r="I64" s="45"/>
      <c r="J64" s="45"/>
      <c r="K64" s="45"/>
      <c r="L64" s="45"/>
      <c r="M64" s="98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</row>
    <row r="65" spans="1:44" s="43" customFormat="1" ht="48.75" customHeight="1">
      <c r="A65" s="530"/>
      <c r="B65" s="529"/>
      <c r="C65" s="334" t="s">
        <v>1818</v>
      </c>
      <c r="D65" s="268" t="s">
        <v>19</v>
      </c>
      <c r="E65" s="498" t="str">
        <f t="shared" si="0"/>
        <v/>
      </c>
      <c r="F65" s="499"/>
      <c r="G65" s="335" t="s">
        <v>216</v>
      </c>
      <c r="I65" s="45"/>
      <c r="J65" s="45"/>
      <c r="K65" s="45"/>
      <c r="L65" s="45"/>
      <c r="M65" s="98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</row>
    <row r="66" spans="1:44" s="43" customFormat="1" ht="53.25" customHeight="1">
      <c r="A66" s="530"/>
      <c r="B66" s="531"/>
      <c r="C66" s="263" t="s">
        <v>1819</v>
      </c>
      <c r="D66" s="268" t="s">
        <v>19</v>
      </c>
      <c r="E66" s="498" t="str">
        <f t="shared" si="0"/>
        <v/>
      </c>
      <c r="F66" s="499"/>
      <c r="G66" s="335" t="s">
        <v>216</v>
      </c>
      <c r="I66" s="45"/>
      <c r="J66" s="45"/>
      <c r="K66" s="45"/>
      <c r="L66" s="45"/>
      <c r="M66" s="98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</row>
    <row r="67" spans="1:44" s="43" customFormat="1" ht="61.5" customHeight="1">
      <c r="A67" s="530">
        <v>12</v>
      </c>
      <c r="B67" s="530" t="s">
        <v>1778</v>
      </c>
      <c r="C67" s="263" t="s">
        <v>1820</v>
      </c>
      <c r="D67" s="268" t="s">
        <v>19</v>
      </c>
      <c r="E67" s="498" t="str">
        <f t="shared" si="0"/>
        <v/>
      </c>
      <c r="F67" s="499"/>
      <c r="G67" s="335" t="s">
        <v>216</v>
      </c>
      <c r="I67" s="45"/>
      <c r="J67" s="45"/>
      <c r="K67" s="45"/>
      <c r="L67" s="45"/>
      <c r="M67" s="98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</row>
    <row r="68" spans="1:44" s="43" customFormat="1" ht="87.75" customHeight="1">
      <c r="A68" s="530"/>
      <c r="B68" s="530"/>
      <c r="C68" s="263" t="s">
        <v>1821</v>
      </c>
      <c r="D68" s="268" t="s">
        <v>19</v>
      </c>
      <c r="E68" s="498" t="str">
        <f t="shared" si="0"/>
        <v/>
      </c>
      <c r="F68" s="499"/>
      <c r="G68" s="335" t="s">
        <v>216</v>
      </c>
      <c r="I68" s="45"/>
      <c r="J68" s="45"/>
      <c r="K68" s="45"/>
      <c r="L68" s="45"/>
      <c r="M68" s="98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</row>
    <row r="69" spans="1:44" s="43" customFormat="1" ht="64.5" customHeight="1">
      <c r="A69" s="530">
        <v>13</v>
      </c>
      <c r="B69" s="530" t="s">
        <v>1779</v>
      </c>
      <c r="C69" s="263" t="s">
        <v>1822</v>
      </c>
      <c r="D69" s="268" t="s">
        <v>19</v>
      </c>
      <c r="E69" s="498" t="str">
        <f t="shared" si="0"/>
        <v/>
      </c>
      <c r="F69" s="499"/>
      <c r="G69" s="335" t="s">
        <v>216</v>
      </c>
      <c r="I69" s="45"/>
      <c r="J69" s="45"/>
      <c r="K69" s="45"/>
      <c r="L69" s="45"/>
      <c r="M69" s="98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</row>
    <row r="70" spans="1:44" s="43" customFormat="1" ht="58.5" customHeight="1">
      <c r="A70" s="530"/>
      <c r="B70" s="530"/>
      <c r="C70" s="334" t="s">
        <v>1823</v>
      </c>
      <c r="D70" s="268" t="s">
        <v>19</v>
      </c>
      <c r="E70" s="498" t="str">
        <f t="shared" si="0"/>
        <v/>
      </c>
      <c r="F70" s="499"/>
      <c r="G70" s="335" t="s">
        <v>216</v>
      </c>
      <c r="I70" s="45"/>
      <c r="J70" s="45"/>
      <c r="K70" s="45"/>
      <c r="L70" s="45"/>
      <c r="M70" s="564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</row>
    <row r="71" spans="1:44" s="43" customFormat="1" ht="63.75" customHeight="1">
      <c r="A71" s="530">
        <v>14</v>
      </c>
      <c r="B71" s="528" t="s">
        <v>1780</v>
      </c>
      <c r="C71" s="263" t="s">
        <v>1824</v>
      </c>
      <c r="D71" s="268" t="s">
        <v>19</v>
      </c>
      <c r="E71" s="498" t="str">
        <f t="shared" si="0"/>
        <v/>
      </c>
      <c r="F71" s="499"/>
      <c r="G71" s="335" t="s">
        <v>216</v>
      </c>
      <c r="I71" s="45"/>
      <c r="J71" s="45"/>
      <c r="K71" s="45"/>
      <c r="L71" s="45"/>
      <c r="M71" s="564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</row>
    <row r="72" spans="1:44" s="43" customFormat="1" ht="33.75" customHeight="1">
      <c r="A72" s="530"/>
      <c r="B72" s="529"/>
      <c r="C72" s="263" t="s">
        <v>1825</v>
      </c>
      <c r="D72" s="268" t="s">
        <v>19</v>
      </c>
      <c r="E72" s="498" t="str">
        <f t="shared" si="0"/>
        <v/>
      </c>
      <c r="F72" s="499"/>
      <c r="G72" s="335" t="s">
        <v>216</v>
      </c>
      <c r="I72" s="45"/>
      <c r="J72" s="45"/>
      <c r="K72" s="45"/>
      <c r="L72" s="45"/>
      <c r="M72" s="564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</row>
    <row r="73" spans="1:44" s="43" customFormat="1" ht="36.75" customHeight="1">
      <c r="A73" s="530"/>
      <c r="B73" s="529"/>
      <c r="C73" s="263" t="s">
        <v>1826</v>
      </c>
      <c r="D73" s="268" t="s">
        <v>19</v>
      </c>
      <c r="E73" s="498" t="str">
        <f t="shared" si="0"/>
        <v/>
      </c>
      <c r="F73" s="499"/>
      <c r="G73" s="335" t="s">
        <v>216</v>
      </c>
      <c r="I73" s="45"/>
      <c r="J73" s="45"/>
      <c r="K73" s="45"/>
      <c r="L73" s="45"/>
      <c r="M73" s="564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</row>
    <row r="74" spans="1:44" s="43" customFormat="1" ht="63.75" customHeight="1">
      <c r="A74" s="530"/>
      <c r="B74" s="529"/>
      <c r="C74" s="263" t="s">
        <v>1827</v>
      </c>
      <c r="D74" s="268" t="s">
        <v>19</v>
      </c>
      <c r="E74" s="498" t="str">
        <f t="shared" si="0"/>
        <v/>
      </c>
      <c r="F74" s="499"/>
      <c r="G74" s="335" t="s">
        <v>216</v>
      </c>
      <c r="I74" s="45"/>
      <c r="J74" s="45"/>
      <c r="K74" s="45"/>
      <c r="L74" s="45"/>
      <c r="M74" s="564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</row>
    <row r="75" spans="1:44" s="43" customFormat="1" ht="51" customHeight="1">
      <c r="A75" s="528"/>
      <c r="B75" s="529"/>
      <c r="C75" s="263" t="s">
        <v>1828</v>
      </c>
      <c r="D75" s="268" t="s">
        <v>19</v>
      </c>
      <c r="E75" s="498" t="str">
        <f t="shared" si="0"/>
        <v/>
      </c>
      <c r="F75" s="499"/>
      <c r="G75" s="335" t="s">
        <v>216</v>
      </c>
      <c r="I75" s="45"/>
      <c r="J75" s="45"/>
      <c r="K75" s="45"/>
      <c r="L75" s="45"/>
      <c r="M75" s="564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</row>
    <row r="76" spans="1:44" s="43" customFormat="1" ht="69" customHeight="1">
      <c r="A76" s="530">
        <v>15</v>
      </c>
      <c r="B76" s="530" t="s">
        <v>1786</v>
      </c>
      <c r="C76" s="263" t="s">
        <v>1829</v>
      </c>
      <c r="D76" s="268" t="s">
        <v>19</v>
      </c>
      <c r="E76" s="498" t="str">
        <f t="shared" si="0"/>
        <v/>
      </c>
      <c r="F76" s="499"/>
      <c r="G76" s="335" t="s">
        <v>216</v>
      </c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</row>
    <row r="77" spans="1:44" s="43" customFormat="1" ht="74.25" customHeight="1">
      <c r="A77" s="530"/>
      <c r="B77" s="530"/>
      <c r="C77" s="263" t="s">
        <v>1840</v>
      </c>
      <c r="D77" s="266" t="s">
        <v>19</v>
      </c>
      <c r="E77" s="498" t="str">
        <f t="shared" si="0"/>
        <v/>
      </c>
      <c r="F77" s="499"/>
      <c r="G77" s="337" t="s">
        <v>216</v>
      </c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</row>
    <row r="78" spans="1:44" s="43" customFormat="1" ht="17.100000000000001" customHeight="1">
      <c r="A78" s="339"/>
      <c r="B78" s="330"/>
      <c r="C78" s="330"/>
      <c r="D78" s="330"/>
      <c r="E78" s="330"/>
      <c r="F78" s="330"/>
      <c r="G78" s="330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</row>
    <row r="79" spans="1:44" ht="17.100000000000001" customHeight="1">
      <c r="A79" s="304"/>
      <c r="B79" s="340"/>
      <c r="C79" s="339"/>
      <c r="D79" s="339"/>
      <c r="E79" s="341"/>
      <c r="F79" s="341"/>
      <c r="G79" s="342"/>
    </row>
    <row r="80" spans="1:44" ht="17.100000000000001" customHeight="1">
      <c r="A80" s="304"/>
      <c r="B80" s="561" t="str">
        <f>CONCATENATE("Síntesis evaluativa (máx. 500 palabras): ",LEN(C80)-LEN(SUBSTITUTE(C80," ",""))," de 500 palabras")</f>
        <v>Síntesis evaluativa (máx. 500 palabras): 1 de 500 palabras</v>
      </c>
      <c r="C80" s="532" t="s">
        <v>1746</v>
      </c>
      <c r="D80" s="533"/>
      <c r="E80" s="533"/>
      <c r="F80" s="533"/>
      <c r="G80" s="534"/>
    </row>
    <row r="81" spans="1:7" ht="17.100000000000001" customHeight="1">
      <c r="A81" s="304"/>
      <c r="B81" s="562"/>
      <c r="C81" s="535"/>
      <c r="D81" s="536"/>
      <c r="E81" s="536"/>
      <c r="F81" s="536"/>
      <c r="G81" s="537"/>
    </row>
    <row r="82" spans="1:7" ht="17.100000000000001" customHeight="1">
      <c r="A82" s="304"/>
      <c r="B82" s="562"/>
      <c r="C82" s="535"/>
      <c r="D82" s="536"/>
      <c r="E82" s="536"/>
      <c r="F82" s="536"/>
      <c r="G82" s="537"/>
    </row>
    <row r="83" spans="1:7" ht="17.100000000000001" customHeight="1">
      <c r="A83" s="304"/>
      <c r="B83" s="562"/>
      <c r="C83" s="535"/>
      <c r="D83" s="536"/>
      <c r="E83" s="536"/>
      <c r="F83" s="536"/>
      <c r="G83" s="537"/>
    </row>
    <row r="84" spans="1:7" ht="17.100000000000001" customHeight="1">
      <c r="A84" s="304"/>
      <c r="B84" s="562"/>
      <c r="C84" s="535"/>
      <c r="D84" s="536"/>
      <c r="E84" s="536"/>
      <c r="F84" s="536"/>
      <c r="G84" s="537"/>
    </row>
    <row r="85" spans="1:7" ht="17.100000000000001" customHeight="1">
      <c r="A85" s="304"/>
      <c r="B85" s="563"/>
      <c r="C85" s="538"/>
      <c r="D85" s="539"/>
      <c r="E85" s="539"/>
      <c r="F85" s="539"/>
      <c r="G85" s="540"/>
    </row>
  </sheetData>
  <mergeCells count="114">
    <mergeCell ref="E66:F66"/>
    <mergeCell ref="B20:C20"/>
    <mergeCell ref="A1:G3"/>
    <mergeCell ref="F9:G9"/>
    <mergeCell ref="A7:G7"/>
    <mergeCell ref="E12:G14"/>
    <mergeCell ref="A67:A68"/>
    <mergeCell ref="C26:C27"/>
    <mergeCell ref="E51:F51"/>
    <mergeCell ref="A4:G4"/>
    <mergeCell ref="E49:F49"/>
    <mergeCell ref="E50:F50"/>
    <mergeCell ref="B26:B27"/>
    <mergeCell ref="A26:A27"/>
    <mergeCell ref="D12:D13"/>
    <mergeCell ref="G26:G27"/>
    <mergeCell ref="E26:F27"/>
    <mergeCell ref="D26:D27"/>
    <mergeCell ref="B5:G5"/>
    <mergeCell ref="G20:G25"/>
    <mergeCell ref="A8:C8"/>
    <mergeCell ref="A9:C9"/>
    <mergeCell ref="A6:C6"/>
    <mergeCell ref="D6:E6"/>
    <mergeCell ref="A69:A70"/>
    <mergeCell ref="A71:A75"/>
    <mergeCell ref="B30:B31"/>
    <mergeCell ref="B32:B33"/>
    <mergeCell ref="B34:B35"/>
    <mergeCell ref="A30:A31"/>
    <mergeCell ref="A32:A33"/>
    <mergeCell ref="A34:A35"/>
    <mergeCell ref="B36:B39"/>
    <mergeCell ref="A36:A39"/>
    <mergeCell ref="B40:B41"/>
    <mergeCell ref="B67:B68"/>
    <mergeCell ref="B42:B43"/>
    <mergeCell ref="B44:B47"/>
    <mergeCell ref="A62:A66"/>
    <mergeCell ref="B48:B52"/>
    <mergeCell ref="M70:M75"/>
    <mergeCell ref="B53:B61"/>
    <mergeCell ref="B62:B66"/>
    <mergeCell ref="E76:F76"/>
    <mergeCell ref="E77:F77"/>
    <mergeCell ref="E69:F69"/>
    <mergeCell ref="E68:F68"/>
    <mergeCell ref="E70:F70"/>
    <mergeCell ref="E71:F71"/>
    <mergeCell ref="E72:F72"/>
    <mergeCell ref="E73:F73"/>
    <mergeCell ref="B76:B77"/>
    <mergeCell ref="B69:B70"/>
    <mergeCell ref="B71:B75"/>
    <mergeCell ref="E74:F74"/>
    <mergeCell ref="E75:F75"/>
    <mergeCell ref="E53:F53"/>
    <mergeCell ref="E55:F55"/>
    <mergeCell ref="E54:F54"/>
    <mergeCell ref="E67:F67"/>
    <mergeCell ref="E58:F58"/>
    <mergeCell ref="E56:F56"/>
    <mergeCell ref="E57:F57"/>
    <mergeCell ref="E63:F63"/>
    <mergeCell ref="C80:G85"/>
    <mergeCell ref="E28:F28"/>
    <mergeCell ref="B28:B29"/>
    <mergeCell ref="E29:F29"/>
    <mergeCell ref="E41:F41"/>
    <mergeCell ref="B80:B85"/>
    <mergeCell ref="E52:F52"/>
    <mergeCell ref="A28:A29"/>
    <mergeCell ref="A53:A61"/>
    <mergeCell ref="A76:A77"/>
    <mergeCell ref="A48:A52"/>
    <mergeCell ref="E64:F64"/>
    <mergeCell ref="E65:F65"/>
    <mergeCell ref="E48:F48"/>
    <mergeCell ref="E59:F59"/>
    <mergeCell ref="E60:F60"/>
    <mergeCell ref="E61:F61"/>
    <mergeCell ref="E62:F62"/>
    <mergeCell ref="A42:A43"/>
    <mergeCell ref="A44:A47"/>
    <mergeCell ref="E42:F42"/>
    <mergeCell ref="E43:F43"/>
    <mergeCell ref="E44:F44"/>
    <mergeCell ref="E45:F45"/>
    <mergeCell ref="E46:F46"/>
    <mergeCell ref="E47:F47"/>
    <mergeCell ref="E36:F36"/>
    <mergeCell ref="E32:F32"/>
    <mergeCell ref="E33:F33"/>
    <mergeCell ref="E34:F34"/>
    <mergeCell ref="E35:F35"/>
    <mergeCell ref="A17:G17"/>
    <mergeCell ref="F8:G8"/>
    <mergeCell ref="B18:G18"/>
    <mergeCell ref="D20:D25"/>
    <mergeCell ref="E15:G15"/>
    <mergeCell ref="A40:A41"/>
    <mergeCell ref="E30:F30"/>
    <mergeCell ref="E31:F31"/>
    <mergeCell ref="E37:F37"/>
    <mergeCell ref="E38:F38"/>
    <mergeCell ref="E39:F39"/>
    <mergeCell ref="E40:F40"/>
    <mergeCell ref="D8:E8"/>
    <mergeCell ref="D9:E9"/>
    <mergeCell ref="A10:C10"/>
    <mergeCell ref="A11:C11"/>
    <mergeCell ref="D10:G10"/>
    <mergeCell ref="D11:G11"/>
    <mergeCell ref="F6:G6"/>
  </mergeCells>
  <conditionalFormatting sqref="C13:C15 G28:G77">
    <cfRule type="containsText" dxfId="86" priority="102" operator="containsText" text="Ingrese">
      <formula>NOT(ISERROR(SEARCH("Ingrese",C13)))</formula>
    </cfRule>
  </conditionalFormatting>
  <conditionalFormatting sqref="C80:G85">
    <cfRule type="containsText" dxfId="85" priority="6" operator="containsText" text="Ingrese">
      <formula>NOT(ISERROR(SEARCH("Ingrese",C80)))</formula>
    </cfRule>
  </conditionalFormatting>
  <conditionalFormatting sqref="D14:D15">
    <cfRule type="cellIs" dxfId="84" priority="88" operator="greaterThan">
      <formula>10</formula>
    </cfRule>
    <cfRule type="cellIs" dxfId="83" priority="89" operator="between">
      <formula>4</formula>
      <formula>10</formula>
    </cfRule>
    <cfRule type="cellIs" dxfId="82" priority="90" operator="lessThan">
      <formula>4</formula>
    </cfRule>
  </conditionalFormatting>
  <conditionalFormatting sqref="D28:D77">
    <cfRule type="containsText" dxfId="81" priority="5" operator="containsText" text="Seleccione">
      <formula>NOT(ISERROR(SEARCH("Seleccione",D28)))</formula>
    </cfRule>
  </conditionalFormatting>
  <conditionalFormatting sqref="E28:E77">
    <cfRule type="containsText" dxfId="80" priority="91" operator="containsText" text="Ingrese">
      <formula>NOT(ISERROR(SEARCH("Ingrese",E28)))</formula>
    </cfRule>
  </conditionalFormatting>
  <conditionalFormatting sqref="E79:F79">
    <cfRule type="containsText" dxfId="79" priority="7" operator="containsText" text="Ingrese">
      <formula>NOT(ISERROR(SEARCH("Ingrese",E79)))</formula>
    </cfRule>
  </conditionalFormatting>
  <conditionalFormatting sqref="F6">
    <cfRule type="containsText" dxfId="78" priority="4" operator="containsText" text="Ingrese">
      <formula>NOT(ISERROR(SEARCH("Ingrese",F6)))</formula>
    </cfRule>
  </conditionalFormatting>
  <conditionalFormatting sqref="F8:F9">
    <cfRule type="containsText" dxfId="77" priority="1" operator="containsText" text="Ingrese">
      <formula>NOT(ISERROR(SEARCH("Ingrese",F8)))</formula>
    </cfRule>
  </conditionalFormatting>
  <conditionalFormatting sqref="G79">
    <cfRule type="containsText" dxfId="76" priority="8" operator="containsText" text="Ingrese">
      <formula>NOT(ISERROR(SEARCH("Ingrese",G79)))</formula>
    </cfRule>
  </conditionalFormatting>
  <conditionalFormatting sqref="I1:AR18 I19:P25 U19:AR25 I26:AR59 I60:L75 N60:AR75 I76:AR77 B78:AK78 I79:AR1048576">
    <cfRule type="cellIs" dxfId="75" priority="67" operator="equal">
      <formula>"Ok"</formula>
    </cfRule>
    <cfRule type="cellIs" dxfId="74" priority="68" operator="equal">
      <formula>"E"</formula>
    </cfRule>
  </conditionalFormatting>
  <dataValidations count="2">
    <dataValidation type="list" allowBlank="1" showInputMessage="1" showErrorMessage="1" sqref="D28:D77" xr:uid="{00000000-0002-0000-0500-000000000000}">
      <formula1>"Seleccione,S,PS,NS,NA,FD"</formula1>
    </dataValidation>
    <dataValidation type="list" allowBlank="1" showInputMessage="1" showErrorMessage="1" sqref="D79" xr:uid="{00000000-0002-0000-0500-000001000000}">
      <formula1>"Si, No"</formula1>
    </dataValidation>
  </dataValidations>
  <pageMargins left="0.59055118110236227" right="0.19685039370078741" top="0.59055118110236227" bottom="0.39370078740157483" header="0.31496062992125984" footer="0.31496062992125984"/>
  <pageSetup paperSize="9" scale="71" fitToHeight="0" orientation="portrait" horizontalDpi="0" verticalDpi="0"/>
  <ignoredErrors>
    <ignoredError sqref="D15" evalError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45"/>
  <sheetViews>
    <sheetView topLeftCell="A36" zoomScale="80" zoomScaleNormal="80" workbookViewId="0">
      <selection activeCell="A4" sqref="A4:G4"/>
    </sheetView>
  </sheetViews>
  <sheetFormatPr baseColWidth="10" defaultRowHeight="14.25"/>
  <cols>
    <col min="1" max="1" width="4.25" customWidth="1"/>
    <col min="2" max="2" width="27.25" customWidth="1"/>
    <col min="3" max="3" width="40.5" customWidth="1"/>
    <col min="5" max="5" width="13.5" customWidth="1"/>
    <col min="6" max="6" width="12.125" customWidth="1"/>
    <col min="7" max="7" width="13.125" customWidth="1"/>
  </cols>
  <sheetData>
    <row r="1" spans="1:7" ht="15.75" customHeight="1">
      <c r="A1" s="505"/>
      <c r="B1" s="506"/>
      <c r="C1" s="506"/>
      <c r="D1" s="506"/>
      <c r="E1" s="506"/>
      <c r="F1" s="506"/>
      <c r="G1" s="507"/>
    </row>
    <row r="2" spans="1:7" ht="15.75" customHeight="1">
      <c r="A2" s="508"/>
      <c r="B2" s="509"/>
      <c r="C2" s="509"/>
      <c r="D2" s="509"/>
      <c r="E2" s="509"/>
      <c r="F2" s="509"/>
      <c r="G2" s="510"/>
    </row>
    <row r="3" spans="1:7" ht="20.25" customHeight="1" thickBot="1">
      <c r="A3" s="511"/>
      <c r="B3" s="512"/>
      <c r="C3" s="512"/>
      <c r="D3" s="512"/>
      <c r="E3" s="512"/>
      <c r="F3" s="512"/>
      <c r="G3" s="513"/>
    </row>
    <row r="4" spans="1:7" ht="51" customHeight="1" thickBot="1">
      <c r="A4" s="594" t="str">
        <f>Inicial!A6</f>
        <v>REGISTRO DE EVALUACIÓN PARA ACTUALIZACIÓN DE CARRERAS DE GRADO ACREDITADAS POR LA ANEAES,QUE HAYAN PRESENTADO MODIFICACIONES CON POSTERIORIDAD A LA ACREDITACIÓN, ANEXO 2 RES N°232/2024</v>
      </c>
      <c r="B4" s="595"/>
      <c r="C4" s="595"/>
      <c r="D4" s="595"/>
      <c r="E4" s="595"/>
      <c r="F4" s="595"/>
      <c r="G4" s="596"/>
    </row>
    <row r="5" spans="1:7" ht="19.5" thickBot="1">
      <c r="A5" s="288" t="s">
        <v>0</v>
      </c>
      <c r="B5" s="517" t="s">
        <v>5</v>
      </c>
      <c r="C5" s="517"/>
      <c r="D5" s="517"/>
      <c r="E5" s="517"/>
      <c r="F5" s="517"/>
      <c r="G5" s="517"/>
    </row>
    <row r="6" spans="1:7" ht="25.15" customHeight="1">
      <c r="A6" s="557" t="str">
        <f xml:space="preserve"> CONCATENATE("N° de  Expediente: "&amp;Inicial!C8)</f>
        <v>N° de  Expediente: Ingrese</v>
      </c>
      <c r="B6" s="489"/>
      <c r="C6" s="489"/>
      <c r="D6" s="489" t="s">
        <v>1887</v>
      </c>
      <c r="E6" s="489"/>
      <c r="F6" s="492" t="str">
        <f>Inicial!J8</f>
        <v>DD/MM/AAAA</v>
      </c>
      <c r="G6" s="493"/>
    </row>
    <row r="7" spans="1:7" ht="25.15" customHeight="1">
      <c r="A7" s="557" t="str">
        <f>CONCATENATE("Proceso solicitado: "&amp;Inicial!C9)</f>
        <v>Proceso solicitado: Seleccione</v>
      </c>
      <c r="B7" s="489"/>
      <c r="C7" s="489"/>
      <c r="D7" s="489"/>
      <c r="E7" s="489"/>
      <c r="F7" s="489"/>
      <c r="G7" s="494"/>
    </row>
    <row r="8" spans="1:7" ht="25.15" customHeight="1">
      <c r="A8" s="557" t="str">
        <f>CONCATENATE("N° de Expediente - Reingreso 1: "&amp;Inicial!C10)</f>
        <v xml:space="preserve">N° de Expediente - Reingreso 1: </v>
      </c>
      <c r="B8" s="489"/>
      <c r="C8" s="489"/>
      <c r="D8" s="489" t="s">
        <v>1888</v>
      </c>
      <c r="E8" s="489"/>
      <c r="F8" s="492" t="str">
        <f>IF(Inicial!J10 = "", "", Inicial!J10)</f>
        <v/>
      </c>
      <c r="G8" s="493"/>
    </row>
    <row r="9" spans="1:7" ht="25.15" customHeight="1">
      <c r="A9" s="557" t="str">
        <f>CONCATENATE("N° de Expediente - Reingreso 2: "&amp;Inicial!C11)</f>
        <v xml:space="preserve">N° de Expediente - Reingreso 2: </v>
      </c>
      <c r="B9" s="489"/>
      <c r="C9" s="489"/>
      <c r="D9" s="489" t="s">
        <v>1888</v>
      </c>
      <c r="E9" s="489"/>
      <c r="F9" s="492" t="str">
        <f>IF(Inicial!J11 = "", "", Inicial!J11)</f>
        <v/>
      </c>
      <c r="G9" s="493"/>
    </row>
    <row r="10" spans="1:7" ht="25.15" customHeight="1">
      <c r="A10" s="557" t="str">
        <f xml:space="preserve"> CONCATENATE("Nombre de la Institución: "&amp; Inicial!C18)</f>
        <v>Nombre de la Institución: Seleccione</v>
      </c>
      <c r="B10" s="489"/>
      <c r="C10" s="489"/>
      <c r="D10" s="489" t="str">
        <f>CONCATENATE("Facultad: "&amp;Inicial!C20)</f>
        <v>Facultad: Ingrese</v>
      </c>
      <c r="E10" s="489"/>
      <c r="F10" s="489"/>
      <c r="G10" s="494"/>
    </row>
    <row r="11" spans="1:7" ht="25.15" customHeight="1">
      <c r="A11" s="557" t="str">
        <f>CONCATENATE("Denominación de la Carrera: "&amp;Inicial!C25)</f>
        <v>Denominación de la Carrera: Ingrese</v>
      </c>
      <c r="B11" s="489"/>
      <c r="C11" s="489"/>
      <c r="D11" s="541" t="str">
        <f>CONCATENATE("Distrito: " &amp;Inicial!C23)</f>
        <v>Distrito: Seleccione</v>
      </c>
      <c r="E11" s="541"/>
      <c r="F11" s="541"/>
      <c r="G11" s="542"/>
    </row>
    <row r="12" spans="1:7" ht="18" customHeight="1">
      <c r="A12" s="309" t="s">
        <v>1214</v>
      </c>
      <c r="B12" s="290"/>
      <c r="C12" s="290" t="str">
        <f>Inicial!C13</f>
        <v>Seleccione</v>
      </c>
      <c r="D12" s="526" t="s">
        <v>1743</v>
      </c>
      <c r="E12" s="516"/>
      <c r="F12" s="516"/>
      <c r="G12" s="516"/>
    </row>
    <row r="13" spans="1:7" ht="15.75">
      <c r="A13" s="310"/>
      <c r="B13" s="298" t="s">
        <v>1211</v>
      </c>
      <c r="C13" s="296" t="s">
        <v>216</v>
      </c>
      <c r="D13" s="527"/>
      <c r="E13" s="516"/>
      <c r="F13" s="516"/>
      <c r="G13" s="516"/>
    </row>
    <row r="14" spans="1:7" ht="15.75">
      <c r="A14" s="310"/>
      <c r="B14" s="298" t="s">
        <v>1216</v>
      </c>
      <c r="C14" s="296" t="s">
        <v>216</v>
      </c>
      <c r="D14" s="292" t="str">
        <f>IF(C14="Ingrese","",C14-C13)</f>
        <v/>
      </c>
      <c r="E14" s="516"/>
      <c r="F14" s="516"/>
      <c r="G14" s="516"/>
    </row>
    <row r="15" spans="1:7" ht="15.75">
      <c r="A15" s="311"/>
      <c r="B15" s="298" t="s">
        <v>1217</v>
      </c>
      <c r="C15" s="296" t="s">
        <v>216</v>
      </c>
      <c r="D15" s="292"/>
      <c r="E15" s="520" t="s">
        <v>1219</v>
      </c>
      <c r="F15" s="521"/>
      <c r="G15" s="522"/>
    </row>
    <row r="16" spans="1:7" ht="16.5" thickBot="1">
      <c r="A16" s="343"/>
      <c r="B16" s="344"/>
      <c r="C16" s="344"/>
      <c r="D16" s="344"/>
      <c r="E16" s="344"/>
      <c r="F16" s="345"/>
      <c r="G16" s="346"/>
    </row>
    <row r="17" spans="1:13" ht="13.9" customHeight="1">
      <c r="A17" s="586" t="s">
        <v>1851</v>
      </c>
      <c r="B17" s="587"/>
      <c r="C17" s="587"/>
      <c r="D17" s="587"/>
      <c r="E17" s="587"/>
      <c r="F17" s="587"/>
      <c r="G17" s="591"/>
    </row>
    <row r="18" spans="1:13" ht="20.25">
      <c r="A18" s="588"/>
      <c r="B18" s="589"/>
      <c r="C18" s="589"/>
      <c r="D18" s="589"/>
      <c r="E18" s="589"/>
      <c r="F18" s="589"/>
      <c r="G18" s="592"/>
      <c r="J18" s="113"/>
      <c r="K18" s="114"/>
      <c r="L18" s="114"/>
      <c r="M18" s="114"/>
    </row>
    <row r="19" spans="1:13" ht="21">
      <c r="A19" s="347"/>
      <c r="B19" s="348"/>
      <c r="C19" s="348"/>
      <c r="D19" s="349" t="s">
        <v>1845</v>
      </c>
      <c r="E19" s="349" t="s">
        <v>1846</v>
      </c>
      <c r="F19" s="350" t="s">
        <v>1847</v>
      </c>
      <c r="G19" s="351" t="s">
        <v>1872</v>
      </c>
      <c r="J19" s="113"/>
      <c r="K19" s="114"/>
      <c r="L19" s="114"/>
      <c r="M19" s="114"/>
    </row>
    <row r="20" spans="1:13" ht="13.9" customHeight="1">
      <c r="A20" s="377"/>
      <c r="B20" s="503" t="s">
        <v>1987</v>
      </c>
      <c r="C20" s="504"/>
      <c r="D20" s="385">
        <f>COUNTA(B27:B38)</f>
        <v>2</v>
      </c>
      <c r="E20" s="386">
        <f>COUNTA(C27:C38)</f>
        <v>12</v>
      </c>
      <c r="F20" s="387">
        <f>SUM(F21:F23)</f>
        <v>0</v>
      </c>
      <c r="G20" s="573">
        <f>SUM(E21:E23)</f>
        <v>0</v>
      </c>
      <c r="J20" s="90"/>
      <c r="K20" s="44"/>
      <c r="L20" s="44"/>
      <c r="M20" s="118"/>
    </row>
    <row r="21" spans="1:13" ht="13.9" customHeight="1">
      <c r="A21" s="361"/>
      <c r="B21" s="300" t="s">
        <v>1981</v>
      </c>
      <c r="C21" s="352">
        <v>1</v>
      </c>
      <c r="D21" s="388">
        <v>1</v>
      </c>
      <c r="E21" s="383">
        <f>COUNTIF(D27:D38,"S")</f>
        <v>0</v>
      </c>
      <c r="F21" s="317">
        <f>COUNTIF(D27:D38,"S")</f>
        <v>0</v>
      </c>
      <c r="G21" s="547"/>
      <c r="J21" s="90"/>
      <c r="K21" s="119"/>
      <c r="L21" s="116"/>
      <c r="M21" s="117"/>
    </row>
    <row r="22" spans="1:13" ht="13.9" customHeight="1">
      <c r="A22" s="361"/>
      <c r="B22" s="300" t="s">
        <v>1982</v>
      </c>
      <c r="C22" s="352">
        <v>0.5</v>
      </c>
      <c r="D22" s="388">
        <v>0.5</v>
      </c>
      <c r="E22" s="383">
        <f>(COUNTIF(D27:D38,"PS")*0.5)</f>
        <v>0</v>
      </c>
      <c r="F22" s="317">
        <f>COUNTIF(D27:D38,"PS")</f>
        <v>0</v>
      </c>
      <c r="G22" s="547"/>
      <c r="J22" s="90"/>
      <c r="K22" s="119"/>
      <c r="L22" s="116"/>
      <c r="M22" s="117"/>
    </row>
    <row r="23" spans="1:13" ht="13.9" customHeight="1">
      <c r="A23" s="361"/>
      <c r="B23" s="300" t="s">
        <v>1983</v>
      </c>
      <c r="C23" s="352">
        <v>0</v>
      </c>
      <c r="D23" s="388">
        <v>0</v>
      </c>
      <c r="E23" s="383">
        <f>(COUNTIF(D27:D38,"NS")*0)</f>
        <v>0</v>
      </c>
      <c r="F23" s="317">
        <f>COUNTIF(D27:D38,"NS")</f>
        <v>0</v>
      </c>
      <c r="G23" s="547"/>
      <c r="J23" s="90"/>
      <c r="K23" s="119"/>
      <c r="L23" s="116"/>
      <c r="M23" s="117"/>
    </row>
    <row r="24" spans="1:13" ht="14.45" customHeight="1" thickBot="1">
      <c r="A24" s="329"/>
      <c r="B24" s="327" t="s">
        <v>1984</v>
      </c>
      <c r="C24" s="353">
        <v>0</v>
      </c>
      <c r="D24" s="389">
        <v>0</v>
      </c>
      <c r="E24" s="319">
        <f>(COUNTIF(D27:D38,"NA")*0)</f>
        <v>0</v>
      </c>
      <c r="F24" s="384">
        <f>COUNTIF(D27:D38,"NA")</f>
        <v>0</v>
      </c>
      <c r="G24" s="548"/>
      <c r="J24" s="90"/>
      <c r="K24" s="119"/>
      <c r="L24" s="116"/>
      <c r="M24" s="117"/>
    </row>
    <row r="25" spans="1:13" ht="13.9" customHeight="1">
      <c r="A25" s="590" t="s">
        <v>9</v>
      </c>
      <c r="B25" s="565" t="s">
        <v>1198</v>
      </c>
      <c r="C25" s="565" t="s">
        <v>1199</v>
      </c>
      <c r="D25" s="565" t="s">
        <v>222</v>
      </c>
      <c r="E25" s="569" t="s">
        <v>7</v>
      </c>
      <c r="F25" s="570"/>
      <c r="G25" s="565" t="s">
        <v>8</v>
      </c>
    </row>
    <row r="26" spans="1:13" ht="13.9" customHeight="1">
      <c r="A26" s="553"/>
      <c r="B26" s="566"/>
      <c r="C26" s="566"/>
      <c r="D26" s="566"/>
      <c r="E26" s="571"/>
      <c r="F26" s="572"/>
      <c r="G26" s="566"/>
    </row>
    <row r="27" spans="1:13" ht="34.15" customHeight="1">
      <c r="A27" s="528">
        <f>IF(B27="","",MAX($A25:A$25)+1)</f>
        <v>1</v>
      </c>
      <c r="B27" s="528" t="s">
        <v>1223</v>
      </c>
      <c r="C27" s="262" t="s">
        <v>1830</v>
      </c>
      <c r="D27" s="354" t="e">
        <f>IF('1.3 CALCULO'!E12&gt;='1.3 CALCULO'!$C$13,"S",IF('1.3 CALCULO'!E12&gt;='1.3 CALCULO'!$C$14,"PS",IF('1.3 CALCULO'!E21 = "NS","NS",IF('1.3 CALCULO'!E21 = "NA", "NA",IF('1.3 CALCULO'!E10 = 0,"NA","NS")))))</f>
        <v>#DIV/0!</v>
      </c>
      <c r="E27" s="593" t="e">
        <f>IF(OR(D27="",D27="S"),"",IF(D27="NA","No aplica","Ingrese Explicación"))</f>
        <v>#DIV/0!</v>
      </c>
      <c r="F27" s="593"/>
      <c r="G27" s="303" t="s">
        <v>216</v>
      </c>
    </row>
    <row r="28" spans="1:13" ht="33.6" customHeight="1">
      <c r="A28" s="529"/>
      <c r="B28" s="529"/>
      <c r="C28" s="260" t="s">
        <v>1831</v>
      </c>
      <c r="D28" s="354" t="e">
        <f>IF('1.3 CALCULO'!F12&gt;='1.3 CALCULO'!$C$13,"S",IF('1.3 CALCULO'!F12&gt;='1.3 CALCULO'!$C$14,"PS",IF('1.3 CALCULO'!F21 = "NS","NS",IF('1.3 CALCULO'!F21 = "NA", "NA",IF('1.3 CALCULO'!F10 = 0,"NA","NS")))))</f>
        <v>#DIV/0!</v>
      </c>
      <c r="E28" s="593" t="e">
        <f t="shared" ref="E28:E38" si="0">IF(OR(D28="",D28="S"),"",IF(D28="NA","No aplica","Ingrese Explicación"))</f>
        <v>#DIV/0!</v>
      </c>
      <c r="F28" s="593"/>
      <c r="G28" s="333" t="s">
        <v>216</v>
      </c>
    </row>
    <row r="29" spans="1:13" ht="27.6" customHeight="1">
      <c r="A29" s="529"/>
      <c r="B29" s="529"/>
      <c r="C29" s="262" t="s">
        <v>1832</v>
      </c>
      <c r="D29" s="354" t="e">
        <f>IF('1.3 CALCULO'!G12&gt;='1.3 CALCULO'!$C$13,"S",IF('1.3 CALCULO'!G12&gt;='1.3 CALCULO'!$C$14,"PS",IF('1.3 CALCULO'!G21 = "NS","NS",IF('1.3 CALCULO'!G21 = "NA", "NA",IF('1.3 CALCULO'!G10 = 0,"NA","NS")))))</f>
        <v>#DIV/0!</v>
      </c>
      <c r="E29" s="593" t="e">
        <f t="shared" si="0"/>
        <v>#DIV/0!</v>
      </c>
      <c r="F29" s="593"/>
      <c r="G29" s="303" t="s">
        <v>216</v>
      </c>
    </row>
    <row r="30" spans="1:13" ht="24.6" customHeight="1">
      <c r="A30" s="529"/>
      <c r="B30" s="529"/>
      <c r="C30" s="262" t="s">
        <v>1848</v>
      </c>
      <c r="D30" s="354" t="e">
        <f>IF('1.3 CALCULO'!H12&gt;='1.3 CALCULO'!$C$13,"S",IF('1.3 CALCULO'!H12&gt;='1.3 CALCULO'!$C$14,"PS",IF('1.3 CALCULO'!H21 = "NS","NS",IF('1.3 CALCULO'!H21 = "NA", "NA",IF('1.3 CALCULO'!H10 = 0,"NA","NS")))))</f>
        <v>#DIV/0!</v>
      </c>
      <c r="E30" s="593" t="e">
        <f t="shared" si="0"/>
        <v>#DIV/0!</v>
      </c>
      <c r="F30" s="593"/>
      <c r="G30" s="303" t="s">
        <v>216</v>
      </c>
    </row>
    <row r="31" spans="1:13" ht="24" customHeight="1">
      <c r="A31" s="529"/>
      <c r="B31" s="529"/>
      <c r="C31" s="262" t="s">
        <v>1856</v>
      </c>
      <c r="D31" s="354" t="e">
        <f>IF('1.3 CALCULO'!I12&gt;='1.3 CALCULO'!$C$13,"S",IF('1.3 CALCULO'!I12&gt;='1.3 CALCULO'!$C$14,"PS",IF('1.3 CALCULO'!I21 = "NS","NS",IF('1.3 CALCULO'!I21 = "NA", "NA",IF('1.3 CALCULO'!I10 = 0,"NA","NS")))))</f>
        <v>#DIV/0!</v>
      </c>
      <c r="E31" s="593" t="e">
        <f t="shared" si="0"/>
        <v>#DIV/0!</v>
      </c>
      <c r="F31" s="593"/>
      <c r="G31" s="303" t="s">
        <v>216</v>
      </c>
    </row>
    <row r="32" spans="1:13" ht="15.75">
      <c r="A32" s="529"/>
      <c r="B32" s="529"/>
      <c r="C32" s="262" t="s">
        <v>1857</v>
      </c>
      <c r="D32" s="354" t="e">
        <f>IF('1.3 CALCULO'!J12&gt;='1.3 CALCULO'!$C$13,"S",IF('1.3 CALCULO'!J12&gt;='1.3 CALCULO'!$C$14,"PS",IF('1.3 CALCULO'!J21 = "NS","NS",IF('1.3 CALCULO'!J21 = "NA", "NA",IF('1.3 CALCULO'!J10 = 0,"NA","NS")))))</f>
        <v>#DIV/0!</v>
      </c>
      <c r="E32" s="593" t="e">
        <f t="shared" si="0"/>
        <v>#DIV/0!</v>
      </c>
      <c r="F32" s="593"/>
      <c r="G32" s="303" t="s">
        <v>216</v>
      </c>
    </row>
    <row r="33" spans="1:7" ht="15.75">
      <c r="A33" s="529"/>
      <c r="B33" s="529"/>
      <c r="C33" s="262" t="s">
        <v>1858</v>
      </c>
      <c r="D33" s="354" t="e">
        <f>IF('1.3 CALCULO'!K12&gt;='1.3 CALCULO'!$C$13,"S",IF('1.3 CALCULO'!K12&gt;='1.3 CALCULO'!$C$14,"PS",IF('1.3 CALCULO'!K21 = "NS","NS",IF('1.3 CALCULO'!K21 = "NA", "NA",IF('1.3 CALCULO'!K10 = 0,"NA","NS")))))</f>
        <v>#DIV/0!</v>
      </c>
      <c r="E33" s="593" t="e">
        <f t="shared" si="0"/>
        <v>#DIV/0!</v>
      </c>
      <c r="F33" s="593"/>
      <c r="G33" s="303" t="s">
        <v>216</v>
      </c>
    </row>
    <row r="34" spans="1:7" ht="15.75">
      <c r="A34" s="531"/>
      <c r="B34" s="531"/>
      <c r="C34" s="262" t="s">
        <v>1859</v>
      </c>
      <c r="D34" s="354" t="e">
        <f>IF('1.3 CALCULO'!L12&gt;='1.3 CALCULO'!$C$13,"S",IF('1.3 CALCULO'!L12&gt;='1.3 CALCULO'!$C$14,"PS",IF('1.3 CALCULO'!L21 = "NS","NS",IF('1.3 CALCULO'!L21 = "NA", "NA",IF('1.3 CALCULO'!L10 = 0,"NA","NS")))))</f>
        <v>#DIV/0!</v>
      </c>
      <c r="E34" s="593" t="e">
        <f t="shared" si="0"/>
        <v>#DIV/0!</v>
      </c>
      <c r="F34" s="593"/>
      <c r="G34" s="303" t="s">
        <v>216</v>
      </c>
    </row>
    <row r="35" spans="1:7" ht="67.150000000000006" customHeight="1">
      <c r="A35" s="528">
        <f>IF(B35="","",MAX($A25:A$27)+1)</f>
        <v>2</v>
      </c>
      <c r="B35" s="528" t="s">
        <v>1224</v>
      </c>
      <c r="C35" s="260" t="s">
        <v>1833</v>
      </c>
      <c r="D35" s="354" t="e">
        <f>IF('1.3 CALCULO'!M12&gt;='1.3 CALCULO'!$C$13,"S",IF('1.3 CALCULO'!M12&gt;='1.3 CALCULO'!$C$14,"PS",IF('1.3 CALCULO'!M21 = "NS","NS",IF('1.3 CALCULO'!M21 = "NA", "NA",IF('1.3 CALCULO'!M10 = 0,"NA","NS")))))</f>
        <v>#DIV/0!</v>
      </c>
      <c r="E35" s="593" t="e">
        <f t="shared" si="0"/>
        <v>#DIV/0!</v>
      </c>
      <c r="F35" s="593"/>
      <c r="G35" s="333" t="s">
        <v>216</v>
      </c>
    </row>
    <row r="36" spans="1:7" ht="79.150000000000006" customHeight="1">
      <c r="A36" s="529"/>
      <c r="B36" s="529"/>
      <c r="C36" s="260" t="s">
        <v>1834</v>
      </c>
      <c r="D36" s="354" t="e">
        <f>IF('1.3 CALCULO'!N12&gt;='1.3 CALCULO'!$C$13,"S",IF('1.3 CALCULO'!N12&gt;='1.3 CALCULO'!$C$14,"PS",IF('1.3 CALCULO'!N21 = "NS","NS",IF('1.3 CALCULO'!N21 = "NA", "NA",IF('1.3 CALCULO'!N10 = 0,"NA","NS")))))</f>
        <v>#DIV/0!</v>
      </c>
      <c r="E36" s="593" t="e">
        <f t="shared" si="0"/>
        <v>#DIV/0!</v>
      </c>
      <c r="F36" s="593"/>
      <c r="G36" s="333" t="s">
        <v>216</v>
      </c>
    </row>
    <row r="37" spans="1:7" ht="78.599999999999994" customHeight="1">
      <c r="A37" s="529"/>
      <c r="B37" s="529"/>
      <c r="C37" s="260" t="s">
        <v>1835</v>
      </c>
      <c r="D37" s="354" t="e">
        <f>IF('1.3 CALCULO'!O12&gt;='1.3 CALCULO'!$C$13,"S",IF('1.3 CALCULO'!O12&gt;='1.3 CALCULO'!$C$14,"PS",IF('1.3 CALCULO'!O21 = "NS","NS",IF('1.3 CALCULO'!O21 = "NA", "NA",IF('1.3 CALCULO'!O10 = 0,"NA","NS")))))</f>
        <v>#DIV/0!</v>
      </c>
      <c r="E37" s="593" t="e">
        <f t="shared" si="0"/>
        <v>#DIV/0!</v>
      </c>
      <c r="F37" s="593"/>
      <c r="G37" s="333" t="s">
        <v>216</v>
      </c>
    </row>
    <row r="38" spans="1:7" ht="63">
      <c r="A38" s="531"/>
      <c r="B38" s="531"/>
      <c r="C38" s="334" t="s">
        <v>1836</v>
      </c>
      <c r="D38" s="354" t="e">
        <f>IF('1.3 CALCULO'!P12&gt;='1.3 CALCULO'!$C$13,"S",IF('1.3 CALCULO'!P12&gt;='1.3 CALCULO'!$C$14,"PS",IF('1.3 CALCULO'!P21 = "NS","NS",IF('1.3 CALCULO'!P21 = "NA", "NA",IF('1.3 CALCULO'!P10 = 0,"NA","NS")))))</f>
        <v>#DIV/0!</v>
      </c>
      <c r="E38" s="593" t="e">
        <f t="shared" si="0"/>
        <v>#DIV/0!</v>
      </c>
      <c r="F38" s="593"/>
      <c r="G38" s="303" t="s">
        <v>216</v>
      </c>
    </row>
    <row r="39" spans="1:7" ht="15">
      <c r="A39" s="355"/>
      <c r="B39" s="355"/>
      <c r="C39" s="356"/>
      <c r="D39" s="339"/>
      <c r="E39" s="357"/>
      <c r="F39" s="357"/>
      <c r="G39" s="358"/>
    </row>
    <row r="40" spans="1:7" ht="14.45" customHeight="1">
      <c r="A40" s="355"/>
      <c r="B40" s="576" t="str">
        <f>CONCATENATE("Síntesis evaluativa (máx. 500 palabras): ",LEN(C40)-LEN(SUBSTITUTE(C40," ",""))," de 500 palabras")</f>
        <v>Síntesis evaluativa (máx. 500 palabras): 1 de 500 palabras</v>
      </c>
      <c r="C40" s="577" t="s">
        <v>1746</v>
      </c>
      <c r="D40" s="578"/>
      <c r="E40" s="578"/>
      <c r="F40" s="578"/>
      <c r="G40" s="579"/>
    </row>
    <row r="41" spans="1:7" ht="15">
      <c r="A41" s="355"/>
      <c r="B41" s="576"/>
      <c r="C41" s="580"/>
      <c r="D41" s="581"/>
      <c r="E41" s="581"/>
      <c r="F41" s="581"/>
      <c r="G41" s="582"/>
    </row>
    <row r="42" spans="1:7" ht="15">
      <c r="A42" s="355"/>
      <c r="B42" s="576"/>
      <c r="C42" s="580"/>
      <c r="D42" s="581"/>
      <c r="E42" s="581"/>
      <c r="F42" s="581"/>
      <c r="G42" s="582"/>
    </row>
    <row r="43" spans="1:7" ht="15">
      <c r="A43" s="355"/>
      <c r="B43" s="576"/>
      <c r="C43" s="580"/>
      <c r="D43" s="581"/>
      <c r="E43" s="581"/>
      <c r="F43" s="581"/>
      <c r="G43" s="582"/>
    </row>
    <row r="44" spans="1:7" ht="15">
      <c r="A44" s="355"/>
      <c r="B44" s="576"/>
      <c r="C44" s="580"/>
      <c r="D44" s="581"/>
      <c r="E44" s="581"/>
      <c r="F44" s="581"/>
      <c r="G44" s="582"/>
    </row>
    <row r="45" spans="1:7" ht="15">
      <c r="A45" s="355"/>
      <c r="B45" s="576"/>
      <c r="C45" s="583"/>
      <c r="D45" s="584"/>
      <c r="E45" s="584"/>
      <c r="F45" s="584"/>
      <c r="G45" s="585"/>
    </row>
  </sheetData>
  <mergeCells count="48">
    <mergeCell ref="A1:G3"/>
    <mergeCell ref="E25:F26"/>
    <mergeCell ref="G25:G26"/>
    <mergeCell ref="G20:G24"/>
    <mergeCell ref="B35:B38"/>
    <mergeCell ref="B27:B34"/>
    <mergeCell ref="E28:F28"/>
    <mergeCell ref="E35:F35"/>
    <mergeCell ref="E38:F38"/>
    <mergeCell ref="E36:F36"/>
    <mergeCell ref="E37:F37"/>
    <mergeCell ref="A27:A34"/>
    <mergeCell ref="E27:F27"/>
    <mergeCell ref="E34:F34"/>
    <mergeCell ref="E29:F29"/>
    <mergeCell ref="E30:F30"/>
    <mergeCell ref="E31:F31"/>
    <mergeCell ref="E32:F32"/>
    <mergeCell ref="E33:F33"/>
    <mergeCell ref="A4:G4"/>
    <mergeCell ref="B5:G5"/>
    <mergeCell ref="A7:G7"/>
    <mergeCell ref="D12:D13"/>
    <mergeCell ref="E15:G15"/>
    <mergeCell ref="D6:E6"/>
    <mergeCell ref="D8:E8"/>
    <mergeCell ref="D9:E9"/>
    <mergeCell ref="E12:G14"/>
    <mergeCell ref="F6:G6"/>
    <mergeCell ref="F8:G8"/>
    <mergeCell ref="F9:G9"/>
    <mergeCell ref="B20:C20"/>
    <mergeCell ref="B40:B45"/>
    <mergeCell ref="C40:G45"/>
    <mergeCell ref="A6:C6"/>
    <mergeCell ref="A8:C8"/>
    <mergeCell ref="A9:C9"/>
    <mergeCell ref="A10:C10"/>
    <mergeCell ref="A11:C11"/>
    <mergeCell ref="D10:G10"/>
    <mergeCell ref="D11:G11"/>
    <mergeCell ref="A17:F18"/>
    <mergeCell ref="A25:A26"/>
    <mergeCell ref="B25:B26"/>
    <mergeCell ref="C25:C26"/>
    <mergeCell ref="D25:D26"/>
    <mergeCell ref="G17:G18"/>
    <mergeCell ref="A35:A38"/>
  </mergeCells>
  <conditionalFormatting sqref="C13:C15">
    <cfRule type="containsText" dxfId="73" priority="46" operator="containsText" text="Ingrese">
      <formula>NOT(ISERROR(SEARCH("Ingrese",C13)))</formula>
    </cfRule>
  </conditionalFormatting>
  <conditionalFormatting sqref="C40:G45">
    <cfRule type="containsText" dxfId="72" priority="20" operator="containsText" text="Ingrese">
      <formula>NOT(ISERROR(SEARCH("Ingrese",C40)))</formula>
    </cfRule>
  </conditionalFormatting>
  <conditionalFormatting sqref="D14:D15">
    <cfRule type="cellIs" dxfId="71" priority="43" operator="greaterThan">
      <formula>10</formula>
    </cfRule>
    <cfRule type="cellIs" dxfId="70" priority="44" operator="between">
      <formula>4</formula>
      <formula>10</formula>
    </cfRule>
    <cfRule type="cellIs" dxfId="69" priority="45" operator="lessThan">
      <formula>4</formula>
    </cfRule>
  </conditionalFormatting>
  <conditionalFormatting sqref="D27:D38">
    <cfRule type="cellIs" dxfId="68" priority="7" operator="equal">
      <formula>"S"</formula>
    </cfRule>
    <cfRule type="cellIs" dxfId="67" priority="8" operator="equal">
      <formula>0</formula>
    </cfRule>
    <cfRule type="cellIs" dxfId="66" priority="9" operator="equal">
      <formula>"PS"</formula>
    </cfRule>
    <cfRule type="cellIs" dxfId="65" priority="10" operator="equal">
      <formula>"NS"</formula>
    </cfRule>
  </conditionalFormatting>
  <conditionalFormatting sqref="E27:F38">
    <cfRule type="containsText" dxfId="64" priority="35" operator="containsText" text="Ingrese">
      <formula>NOT(ISERROR(SEARCH("Ingrese",E27)))</formula>
    </cfRule>
  </conditionalFormatting>
  <conditionalFormatting sqref="F6">
    <cfRule type="containsText" dxfId="63" priority="4" operator="containsText" text="Ingrese">
      <formula>NOT(ISERROR(SEARCH("Ingrese",F6)))</formula>
    </cfRule>
  </conditionalFormatting>
  <conditionalFormatting sqref="F8:F9">
    <cfRule type="containsText" dxfId="62" priority="1" operator="containsText" text="Ingrese">
      <formula>NOT(ISERROR(SEARCH("Ingrese",F8)))</formula>
    </cfRule>
  </conditionalFormatting>
  <conditionalFormatting sqref="G27:G38">
    <cfRule type="containsText" dxfId="61" priority="21" operator="containsText" text="Ingrese">
      <formula>NOT(ISERROR(SEARCH("Ingrese",G27)))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85"/>
  <sheetViews>
    <sheetView showGridLines="0" zoomScale="80" zoomScaleNormal="80" workbookViewId="0">
      <selection activeCell="D17" sqref="D17"/>
    </sheetView>
  </sheetViews>
  <sheetFormatPr baseColWidth="10" defaultRowHeight="14.25"/>
  <cols>
    <col min="1" max="1" width="4.375" customWidth="1"/>
    <col min="2" max="2" width="25.75" customWidth="1"/>
    <col min="3" max="3" width="6.5" customWidth="1"/>
    <col min="4" max="4" width="15.75" customWidth="1"/>
    <col min="5" max="16" width="7.75" customWidth="1"/>
  </cols>
  <sheetData>
    <row r="2" spans="1:16">
      <c r="A2" s="127"/>
    </row>
    <row r="3" spans="1:16">
      <c r="A3" s="127"/>
      <c r="D3" s="600" t="s">
        <v>1757</v>
      </c>
      <c r="E3" s="600"/>
      <c r="F3" s="600"/>
      <c r="G3" s="600"/>
      <c r="H3" s="600"/>
      <c r="I3" s="600"/>
      <c r="J3" s="600"/>
      <c r="K3" s="600"/>
      <c r="L3" s="600"/>
      <c r="M3" s="600" t="s">
        <v>1762</v>
      </c>
      <c r="N3" s="600"/>
      <c r="O3" s="600"/>
      <c r="P3" s="600"/>
    </row>
    <row r="4" spans="1:16">
      <c r="A4" s="127"/>
      <c r="D4" s="99" t="s">
        <v>1220</v>
      </c>
      <c r="E4" s="99">
        <f t="shared" ref="E4" si="0">COUNTIF(E21:E44,"S")</f>
        <v>0</v>
      </c>
      <c r="F4" s="99">
        <f t="shared" ref="F4:P4" si="1">COUNTIF(F21:F99,"S")</f>
        <v>0</v>
      </c>
      <c r="G4" s="99">
        <f t="shared" si="1"/>
        <v>0</v>
      </c>
      <c r="H4" s="99">
        <f t="shared" si="1"/>
        <v>0</v>
      </c>
      <c r="I4" s="99">
        <f t="shared" si="1"/>
        <v>0</v>
      </c>
      <c r="J4" s="99">
        <f t="shared" si="1"/>
        <v>0</v>
      </c>
      <c r="K4" s="99">
        <f t="shared" si="1"/>
        <v>0</v>
      </c>
      <c r="L4" s="99">
        <f t="shared" si="1"/>
        <v>0</v>
      </c>
      <c r="M4" s="99">
        <f t="shared" si="1"/>
        <v>0</v>
      </c>
      <c r="N4" s="99">
        <f t="shared" si="1"/>
        <v>0</v>
      </c>
      <c r="O4" s="99">
        <f t="shared" si="1"/>
        <v>0</v>
      </c>
      <c r="P4" s="99">
        <f t="shared" si="1"/>
        <v>0</v>
      </c>
    </row>
    <row r="5" spans="1:16">
      <c r="A5" s="127"/>
      <c r="D5" s="102" t="e">
        <f>AVERAGE(E5:L5)</f>
        <v>#DIV/0!</v>
      </c>
      <c r="E5" s="121" t="e">
        <f t="shared" ref="E5:L5" si="2">E4/$D$17</f>
        <v>#DIV/0!</v>
      </c>
      <c r="F5" s="121" t="e">
        <f t="shared" si="2"/>
        <v>#DIV/0!</v>
      </c>
      <c r="G5" s="121" t="e">
        <f t="shared" si="2"/>
        <v>#DIV/0!</v>
      </c>
      <c r="H5" s="121" t="e">
        <f t="shared" si="2"/>
        <v>#DIV/0!</v>
      </c>
      <c r="I5" s="121" t="e">
        <f t="shared" si="2"/>
        <v>#DIV/0!</v>
      </c>
      <c r="J5" s="121" t="e">
        <f t="shared" si="2"/>
        <v>#DIV/0!</v>
      </c>
      <c r="K5" s="121" t="e">
        <f t="shared" si="2"/>
        <v>#DIV/0!</v>
      </c>
      <c r="L5" s="121" t="e">
        <f t="shared" si="2"/>
        <v>#DIV/0!</v>
      </c>
      <c r="M5" s="121" t="e">
        <f>M4/$D$17</f>
        <v>#DIV/0!</v>
      </c>
      <c r="N5" s="121" t="e">
        <f>N4/$D$17</f>
        <v>#DIV/0!</v>
      </c>
      <c r="O5" s="121" t="e">
        <f>O4/$D$17</f>
        <v>#DIV/0!</v>
      </c>
      <c r="P5" s="121" t="e">
        <f>P4/$D$17</f>
        <v>#DIV/0!</v>
      </c>
    </row>
    <row r="6" spans="1:16">
      <c r="A6" s="127"/>
      <c r="D6" s="99" t="s">
        <v>1221</v>
      </c>
      <c r="E6" s="99">
        <f t="shared" ref="E6:P6" si="3">COUNTIF(E21:E99,"PS")</f>
        <v>0</v>
      </c>
      <c r="F6" s="99">
        <f t="shared" si="3"/>
        <v>0</v>
      </c>
      <c r="G6" s="99">
        <f t="shared" si="3"/>
        <v>0</v>
      </c>
      <c r="H6" s="99">
        <f t="shared" si="3"/>
        <v>0</v>
      </c>
      <c r="I6" s="99">
        <f t="shared" si="3"/>
        <v>0</v>
      </c>
      <c r="J6" s="99">
        <f t="shared" si="3"/>
        <v>0</v>
      </c>
      <c r="K6" s="99">
        <f t="shared" si="3"/>
        <v>0</v>
      </c>
      <c r="L6" s="99">
        <f t="shared" si="3"/>
        <v>0</v>
      </c>
      <c r="M6" s="99">
        <f t="shared" si="3"/>
        <v>0</v>
      </c>
      <c r="N6" s="99">
        <f t="shared" si="3"/>
        <v>0</v>
      </c>
      <c r="O6" s="99">
        <f t="shared" si="3"/>
        <v>0</v>
      </c>
      <c r="P6" s="99">
        <f t="shared" si="3"/>
        <v>0</v>
      </c>
    </row>
    <row r="7" spans="1:16">
      <c r="A7" s="127"/>
      <c r="D7" s="102" t="e">
        <f>AVERAGE(E7:L7)</f>
        <v>#DIV/0!</v>
      </c>
      <c r="E7" s="121" t="e">
        <f t="shared" ref="E7:L7" si="4">E6/$D$17</f>
        <v>#DIV/0!</v>
      </c>
      <c r="F7" s="121" t="e">
        <f t="shared" si="4"/>
        <v>#DIV/0!</v>
      </c>
      <c r="G7" s="121" t="e">
        <f t="shared" si="4"/>
        <v>#DIV/0!</v>
      </c>
      <c r="H7" s="121" t="e">
        <f t="shared" si="4"/>
        <v>#DIV/0!</v>
      </c>
      <c r="I7" s="121" t="e">
        <f t="shared" si="4"/>
        <v>#DIV/0!</v>
      </c>
      <c r="J7" s="121" t="e">
        <f t="shared" si="4"/>
        <v>#DIV/0!</v>
      </c>
      <c r="K7" s="121" t="e">
        <f t="shared" si="4"/>
        <v>#DIV/0!</v>
      </c>
      <c r="L7" s="121" t="e">
        <f t="shared" si="4"/>
        <v>#DIV/0!</v>
      </c>
      <c r="M7" s="121" t="e">
        <f>M6/$D$17</f>
        <v>#DIV/0!</v>
      </c>
      <c r="N7" s="121" t="e">
        <f>N6/$D$17</f>
        <v>#DIV/0!</v>
      </c>
      <c r="O7" s="121" t="e">
        <f>O6/$D$17</f>
        <v>#DIV/0!</v>
      </c>
      <c r="P7" s="121" t="e">
        <f>P6/$D$17</f>
        <v>#DIV/0!</v>
      </c>
    </row>
    <row r="8" spans="1:16">
      <c r="A8" s="127"/>
      <c r="D8" s="13" t="s">
        <v>1222</v>
      </c>
      <c r="E8" s="99">
        <f t="shared" ref="E8:P8" si="5">COUNTIF(E21:E99,"NS")</f>
        <v>0</v>
      </c>
      <c r="F8" s="99">
        <f t="shared" si="5"/>
        <v>0</v>
      </c>
      <c r="G8" s="99">
        <f t="shared" si="5"/>
        <v>0</v>
      </c>
      <c r="H8" s="99">
        <f t="shared" si="5"/>
        <v>0</v>
      </c>
      <c r="I8" s="99">
        <f t="shared" si="5"/>
        <v>0</v>
      </c>
      <c r="J8" s="99">
        <f t="shared" si="5"/>
        <v>0</v>
      </c>
      <c r="K8" s="99">
        <f t="shared" si="5"/>
        <v>0</v>
      </c>
      <c r="L8" s="99">
        <f t="shared" si="5"/>
        <v>0</v>
      </c>
      <c r="M8" s="99">
        <f t="shared" si="5"/>
        <v>0</v>
      </c>
      <c r="N8" s="99">
        <f t="shared" si="5"/>
        <v>0</v>
      </c>
      <c r="O8" s="99">
        <f t="shared" si="5"/>
        <v>0</v>
      </c>
      <c r="P8" s="99">
        <f t="shared" si="5"/>
        <v>0</v>
      </c>
    </row>
    <row r="9" spans="1:16">
      <c r="A9" s="127"/>
      <c r="D9" s="108" t="e">
        <f>AVERAGE(E9:L9)</f>
        <v>#DIV/0!</v>
      </c>
      <c r="E9" s="136" t="e">
        <f t="shared" ref="E9:L9" si="6">E8/$D$17</f>
        <v>#DIV/0!</v>
      </c>
      <c r="F9" s="136" t="e">
        <f t="shared" si="6"/>
        <v>#DIV/0!</v>
      </c>
      <c r="G9" s="136" t="e">
        <f t="shared" si="6"/>
        <v>#DIV/0!</v>
      </c>
      <c r="H9" s="136" t="e">
        <f t="shared" si="6"/>
        <v>#DIV/0!</v>
      </c>
      <c r="I9" s="136" t="e">
        <f t="shared" si="6"/>
        <v>#DIV/0!</v>
      </c>
      <c r="J9" s="136" t="e">
        <f t="shared" si="6"/>
        <v>#DIV/0!</v>
      </c>
      <c r="K9" s="136" t="e">
        <f t="shared" si="6"/>
        <v>#DIV/0!</v>
      </c>
      <c r="L9" s="136" t="e">
        <f t="shared" si="6"/>
        <v>#DIV/0!</v>
      </c>
      <c r="M9" s="121" t="e">
        <f>M8/$D$17</f>
        <v>#DIV/0!</v>
      </c>
      <c r="N9" s="121" t="e">
        <f>N8/$D$17</f>
        <v>#DIV/0!</v>
      </c>
      <c r="O9" s="121" t="e">
        <f>O8/$D$17</f>
        <v>#DIV/0!</v>
      </c>
      <c r="P9" s="121" t="e">
        <f>P8/$D$17</f>
        <v>#DIV/0!</v>
      </c>
    </row>
    <row r="10" spans="1:16" ht="15">
      <c r="A10" s="127"/>
      <c r="D10" s="137" t="s">
        <v>1891</v>
      </c>
      <c r="E10" s="138">
        <f>SUM(E4,E6,E8)</f>
        <v>0</v>
      </c>
      <c r="F10" s="138">
        <f t="shared" ref="F10:L10" si="7">SUM(F4,F6,F8)</f>
        <v>0</v>
      </c>
      <c r="G10" s="138">
        <f t="shared" si="7"/>
        <v>0</v>
      </c>
      <c r="H10" s="138">
        <f t="shared" si="7"/>
        <v>0</v>
      </c>
      <c r="I10" s="138">
        <f t="shared" si="7"/>
        <v>0</v>
      </c>
      <c r="J10" s="138">
        <f t="shared" si="7"/>
        <v>0</v>
      </c>
      <c r="K10" s="138">
        <f t="shared" si="7"/>
        <v>0</v>
      </c>
      <c r="L10" s="138">
        <f t="shared" si="7"/>
        <v>0</v>
      </c>
      <c r="M10" s="138">
        <f>SUM(M4,M6,M8)</f>
        <v>0</v>
      </c>
      <c r="N10" s="138">
        <f t="shared" ref="N10:P10" si="8">SUM(N4,N6,N8)</f>
        <v>0</v>
      </c>
      <c r="O10" s="138">
        <f t="shared" si="8"/>
        <v>0</v>
      </c>
      <c r="P10" s="138">
        <f t="shared" si="8"/>
        <v>0</v>
      </c>
    </row>
    <row r="11" spans="1:16">
      <c r="A11" s="127"/>
      <c r="D11" s="149" t="s">
        <v>1890</v>
      </c>
      <c r="E11" s="99">
        <f>SUM(E4+E6*0.5)</f>
        <v>0</v>
      </c>
      <c r="F11" s="99">
        <f t="shared" ref="F11:L11" si="9">SUM(F4+F6*0.5)</f>
        <v>0</v>
      </c>
      <c r="G11" s="99">
        <f t="shared" si="9"/>
        <v>0</v>
      </c>
      <c r="H11" s="99">
        <f t="shared" si="9"/>
        <v>0</v>
      </c>
      <c r="I11" s="99">
        <f t="shared" si="9"/>
        <v>0</v>
      </c>
      <c r="J11" s="99">
        <f t="shared" si="9"/>
        <v>0</v>
      </c>
      <c r="K11" s="99">
        <f t="shared" si="9"/>
        <v>0</v>
      </c>
      <c r="L11" s="99">
        <f t="shared" si="9"/>
        <v>0</v>
      </c>
      <c r="M11" s="99">
        <f t="shared" ref="M11:P11" si="10">SUM(M4+M6*0.5)</f>
        <v>0</v>
      </c>
      <c r="N11" s="99">
        <f t="shared" si="10"/>
        <v>0</v>
      </c>
      <c r="O11" s="99">
        <f t="shared" si="10"/>
        <v>0</v>
      </c>
      <c r="P11" s="99">
        <f t="shared" si="10"/>
        <v>0</v>
      </c>
    </row>
    <row r="12" spans="1:16" ht="15">
      <c r="A12" s="127"/>
      <c r="C12" s="140"/>
      <c r="D12" s="150" t="s">
        <v>1889</v>
      </c>
      <c r="E12" s="151" t="e">
        <f>E11/D17</f>
        <v>#DIV/0!</v>
      </c>
      <c r="F12" s="151" t="e">
        <f>F11/D17</f>
        <v>#DIV/0!</v>
      </c>
      <c r="G12" s="151" t="e">
        <f>G11/D17</f>
        <v>#DIV/0!</v>
      </c>
      <c r="H12" s="151" t="e">
        <f>H11/D17</f>
        <v>#DIV/0!</v>
      </c>
      <c r="I12" s="151" t="e">
        <f>I11/D17</f>
        <v>#DIV/0!</v>
      </c>
      <c r="J12" s="151" t="e">
        <f>J11/D17</f>
        <v>#DIV/0!</v>
      </c>
      <c r="K12" s="151" t="e">
        <f>K11/D17</f>
        <v>#DIV/0!</v>
      </c>
      <c r="L12" s="151" t="e">
        <f>L11/D17</f>
        <v>#DIV/0!</v>
      </c>
      <c r="M12" s="152" t="e">
        <f>M11/D17</f>
        <v>#DIV/0!</v>
      </c>
      <c r="N12" s="152" t="e">
        <f>N11/D17</f>
        <v>#DIV/0!</v>
      </c>
      <c r="O12" s="152" t="e">
        <f>O11/D17</f>
        <v>#DIV/0!</v>
      </c>
      <c r="P12" s="152" t="e">
        <f>P11/D17</f>
        <v>#DIV/0!</v>
      </c>
    </row>
    <row r="13" spans="1:16">
      <c r="A13" s="127"/>
      <c r="B13" t="s">
        <v>1763</v>
      </c>
      <c r="C13" s="128">
        <v>0.9</v>
      </c>
      <c r="D13" s="139"/>
    </row>
    <row r="14" spans="1:16">
      <c r="A14" s="127"/>
      <c r="B14" t="s">
        <v>1764</v>
      </c>
      <c r="C14" s="129">
        <v>0.75</v>
      </c>
      <c r="D14" s="139"/>
    </row>
    <row r="15" spans="1:16">
      <c r="A15" s="127"/>
      <c r="B15" t="s">
        <v>1854</v>
      </c>
      <c r="C15" s="130" t="s">
        <v>1855</v>
      </c>
      <c r="D15" s="139"/>
    </row>
    <row r="16" spans="1:16">
      <c r="A16" s="127"/>
    </row>
    <row r="17" spans="1:16" ht="15.75">
      <c r="A17" s="127"/>
      <c r="B17" s="604" t="s">
        <v>1758</v>
      </c>
      <c r="C17" s="604"/>
      <c r="D17" s="131">
        <f>MAX(A21:A99)</f>
        <v>0</v>
      </c>
      <c r="E17" s="132"/>
    </row>
    <row r="18" spans="1:16">
      <c r="A18" s="127"/>
      <c r="B18" s="604" t="s">
        <v>1748</v>
      </c>
      <c r="C18" s="604"/>
      <c r="D18" s="604"/>
    </row>
    <row r="19" spans="1:16">
      <c r="A19" s="127"/>
      <c r="B19" s="605" t="s">
        <v>1747</v>
      </c>
      <c r="C19" s="605"/>
    </row>
    <row r="20" spans="1:16" ht="109.15" customHeight="1">
      <c r="A20" s="99" t="s">
        <v>9</v>
      </c>
      <c r="B20" s="601" t="s">
        <v>1749</v>
      </c>
      <c r="C20" s="602"/>
      <c r="D20" s="603"/>
      <c r="E20" s="359" t="s">
        <v>1750</v>
      </c>
      <c r="F20" s="359" t="s">
        <v>1765</v>
      </c>
      <c r="G20" s="359" t="s">
        <v>1751</v>
      </c>
      <c r="H20" s="359" t="s">
        <v>1752</v>
      </c>
      <c r="I20" s="359" t="s">
        <v>1753</v>
      </c>
      <c r="J20" s="359" t="s">
        <v>1754</v>
      </c>
      <c r="K20" s="359" t="s">
        <v>1755</v>
      </c>
      <c r="L20" s="359" t="s">
        <v>1756</v>
      </c>
      <c r="M20" s="360" t="s">
        <v>1759</v>
      </c>
      <c r="N20" s="360" t="s">
        <v>1760</v>
      </c>
      <c r="O20" s="360" t="s">
        <v>1761</v>
      </c>
      <c r="P20" s="360" t="s">
        <v>1849</v>
      </c>
    </row>
    <row r="21" spans="1:16" ht="15" customHeight="1">
      <c r="A21" s="97" t="str">
        <f>IF(B21="Copiar y Pegar desde la Malla Presentada","",MAX(A$7:$A20)+1)</f>
        <v/>
      </c>
      <c r="B21" s="597" t="s">
        <v>1905</v>
      </c>
      <c r="C21" s="598"/>
      <c r="D21" s="599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</row>
    <row r="22" spans="1:16" ht="15" customHeight="1">
      <c r="A22" s="97" t="str">
        <f>IF(B22="Copiar y Pegar desde la Malla Presentada","",MAX(A$7:$A21)+1)</f>
        <v/>
      </c>
      <c r="B22" s="597" t="s">
        <v>1905</v>
      </c>
      <c r="C22" s="598"/>
      <c r="D22" s="599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</row>
    <row r="23" spans="1:16" ht="15" customHeight="1">
      <c r="A23" s="97" t="str">
        <f>IF(B23="Copiar y Pegar desde la Malla Presentada","",MAX(A$7:$A22)+1)</f>
        <v/>
      </c>
      <c r="B23" s="597" t="s">
        <v>1905</v>
      </c>
      <c r="C23" s="598"/>
      <c r="D23" s="599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</row>
    <row r="24" spans="1:16" ht="15" customHeight="1">
      <c r="A24" s="97" t="str">
        <f>IF(B24="Copiar y Pegar desde la Malla Presentada","",MAX(A$7:$A23)+1)</f>
        <v/>
      </c>
      <c r="B24" s="597" t="s">
        <v>1905</v>
      </c>
      <c r="C24" s="598"/>
      <c r="D24" s="599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9"/>
    </row>
    <row r="25" spans="1:16" ht="15" customHeight="1">
      <c r="A25" s="97" t="str">
        <f>IF(B25="Copiar y Pegar desde la Malla Presentada","",MAX(A$7:$A24)+1)</f>
        <v/>
      </c>
      <c r="B25" s="597" t="s">
        <v>1905</v>
      </c>
      <c r="C25" s="598"/>
      <c r="D25" s="599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9"/>
    </row>
    <row r="26" spans="1:16" ht="15" customHeight="1">
      <c r="A26" s="97" t="str">
        <f>IF(B26="Copiar y Pegar desde la Malla Presentada","",MAX(A$7:$A25)+1)</f>
        <v/>
      </c>
      <c r="B26" s="597" t="s">
        <v>1905</v>
      </c>
      <c r="C26" s="598"/>
      <c r="D26" s="599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9"/>
    </row>
    <row r="27" spans="1:16" ht="15" customHeight="1">
      <c r="A27" s="97" t="str">
        <f>IF(B27="Copiar y Pegar desde la Malla Presentada","",MAX(A$7:$A26)+1)</f>
        <v/>
      </c>
      <c r="B27" s="597" t="s">
        <v>1905</v>
      </c>
      <c r="C27" s="598"/>
      <c r="D27" s="599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9"/>
    </row>
    <row r="28" spans="1:16" ht="15" customHeight="1">
      <c r="A28" s="97" t="str">
        <f>IF(B28="Copiar y Pegar desde la Malla Presentada","",MAX(A$7:$A27)+1)</f>
        <v/>
      </c>
      <c r="B28" s="597" t="s">
        <v>1905</v>
      </c>
      <c r="C28" s="598"/>
      <c r="D28" s="599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9"/>
    </row>
    <row r="29" spans="1:16" ht="15" customHeight="1">
      <c r="A29" s="97" t="str">
        <f>IF(B29="Copiar y Pegar desde la Malla Presentada","",MAX(A$7:$A28)+1)</f>
        <v/>
      </c>
      <c r="B29" s="597" t="s">
        <v>1905</v>
      </c>
      <c r="C29" s="598"/>
      <c r="D29" s="599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9"/>
    </row>
    <row r="30" spans="1:16" ht="15" customHeight="1">
      <c r="A30" s="97" t="str">
        <f>IF(B30="Copiar y Pegar desde la Malla Presentada","",MAX(A$7:$A29)+1)</f>
        <v/>
      </c>
      <c r="B30" s="597" t="s">
        <v>1905</v>
      </c>
      <c r="C30" s="598"/>
      <c r="D30" s="599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9"/>
    </row>
    <row r="31" spans="1:16" ht="15" customHeight="1">
      <c r="A31" s="97" t="str">
        <f>IF(B31="Copiar y Pegar desde la Malla Presentada","",MAX(A$7:$A30)+1)</f>
        <v/>
      </c>
      <c r="B31" s="597" t="s">
        <v>1905</v>
      </c>
      <c r="C31" s="598"/>
      <c r="D31" s="599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9"/>
    </row>
    <row r="32" spans="1:16" ht="15" customHeight="1">
      <c r="A32" s="97" t="str">
        <f>IF(B32="Copiar y Pegar desde la Malla Presentada","",MAX(A$7:$A31)+1)</f>
        <v/>
      </c>
      <c r="B32" s="597" t="s">
        <v>1905</v>
      </c>
      <c r="C32" s="598"/>
      <c r="D32" s="599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9"/>
    </row>
    <row r="33" spans="1:16" ht="15" customHeight="1">
      <c r="A33" s="97" t="str">
        <f>IF(B33="Copiar y Pegar desde la Malla Presentada","",MAX(A$7:$A32)+1)</f>
        <v/>
      </c>
      <c r="B33" s="597" t="s">
        <v>1905</v>
      </c>
      <c r="C33" s="598"/>
      <c r="D33" s="599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9"/>
    </row>
    <row r="34" spans="1:16" ht="15" customHeight="1">
      <c r="A34" s="97" t="str">
        <f>IF(B34="Copiar y Pegar desde la Malla Presentada","",MAX(A$7:$A33)+1)</f>
        <v/>
      </c>
      <c r="B34" s="597" t="s">
        <v>1905</v>
      </c>
      <c r="C34" s="598"/>
      <c r="D34" s="599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9"/>
    </row>
    <row r="35" spans="1:16" ht="15" customHeight="1">
      <c r="A35" s="97" t="str">
        <f>IF(B35="Copiar y Pegar desde la Malla Presentada","",MAX(A$7:$A34)+1)</f>
        <v/>
      </c>
      <c r="B35" s="597" t="s">
        <v>1905</v>
      </c>
      <c r="C35" s="598"/>
      <c r="D35" s="599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9"/>
    </row>
    <row r="36" spans="1:16" ht="15" customHeight="1">
      <c r="A36" s="97" t="str">
        <f>IF(B36="Copiar y Pegar desde la Malla Presentada","",MAX(A$7:$A35)+1)</f>
        <v/>
      </c>
      <c r="B36" s="597" t="s">
        <v>1905</v>
      </c>
      <c r="C36" s="598"/>
      <c r="D36" s="599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9"/>
    </row>
    <row r="37" spans="1:16" ht="15" customHeight="1">
      <c r="A37" s="97" t="str">
        <f>IF(B37="Copiar y Pegar desde la Malla Presentada","",MAX(A$7:$A36)+1)</f>
        <v/>
      </c>
      <c r="B37" s="597" t="s">
        <v>1905</v>
      </c>
      <c r="C37" s="598"/>
      <c r="D37" s="599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9"/>
    </row>
    <row r="38" spans="1:16" ht="15" customHeight="1">
      <c r="A38" s="97" t="str">
        <f>IF(B38="Copiar y Pegar desde la Malla Presentada","",MAX(A$7:$A37)+1)</f>
        <v/>
      </c>
      <c r="B38" s="597" t="s">
        <v>1905</v>
      </c>
      <c r="C38" s="598"/>
      <c r="D38" s="599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9"/>
    </row>
    <row r="39" spans="1:16" ht="15" customHeight="1">
      <c r="A39" s="97" t="str">
        <f>IF(B39="Copiar y Pegar desde la Malla Presentada","",MAX(A$7:$A38)+1)</f>
        <v/>
      </c>
      <c r="B39" s="597" t="s">
        <v>1905</v>
      </c>
      <c r="C39" s="598"/>
      <c r="D39" s="599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9"/>
    </row>
    <row r="40" spans="1:16" ht="15" customHeight="1">
      <c r="A40" s="97" t="str">
        <f>IF(B40="Copiar y Pegar desde la Malla Presentada","",MAX(A$7:$A39)+1)</f>
        <v/>
      </c>
      <c r="B40" s="597" t="s">
        <v>1905</v>
      </c>
      <c r="C40" s="598"/>
      <c r="D40" s="599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9"/>
    </row>
    <row r="41" spans="1:16" ht="15" customHeight="1">
      <c r="A41" s="97" t="str">
        <f>IF(B41="Copiar y Pegar desde la Malla Presentada","",MAX(A$7:$A40)+1)</f>
        <v/>
      </c>
      <c r="B41" s="597" t="s">
        <v>1905</v>
      </c>
      <c r="C41" s="598"/>
      <c r="D41" s="599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9"/>
    </row>
    <row r="42" spans="1:16" ht="15" customHeight="1">
      <c r="A42" s="97" t="str">
        <f>IF(B42="Copiar y Pegar desde la Malla Presentada","",MAX(A$7:$A41)+1)</f>
        <v/>
      </c>
      <c r="B42" s="597" t="s">
        <v>1905</v>
      </c>
      <c r="C42" s="598"/>
      <c r="D42" s="599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9"/>
    </row>
    <row r="43" spans="1:16" ht="15" customHeight="1">
      <c r="A43" s="97" t="str">
        <f>IF(B43="Copiar y Pegar desde la Malla Presentada","",MAX(A$7:$A42)+1)</f>
        <v/>
      </c>
      <c r="B43" s="597" t="s">
        <v>1905</v>
      </c>
      <c r="C43" s="598"/>
      <c r="D43" s="599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9"/>
    </row>
    <row r="44" spans="1:16" ht="15" customHeight="1">
      <c r="A44" s="97" t="str">
        <f>IF(B44="Copiar y Pegar desde la Malla Presentada","",MAX(A$7:$A43)+1)</f>
        <v/>
      </c>
      <c r="B44" s="597" t="s">
        <v>1905</v>
      </c>
      <c r="C44" s="598"/>
      <c r="D44" s="599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9"/>
    </row>
    <row r="45" spans="1:16" ht="13.15" customHeight="1">
      <c r="A45" s="97" t="str">
        <f>IF(B45="Copiar y Pegar desde la Malla Presentada","",MAX(A$7:$A44)+1)</f>
        <v/>
      </c>
      <c r="B45" s="597" t="s">
        <v>1905</v>
      </c>
      <c r="C45" s="598"/>
      <c r="D45" s="599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9"/>
    </row>
    <row r="46" spans="1:16" ht="13.9" customHeight="1">
      <c r="A46" s="97" t="str">
        <f>IF(B46="Copiar y Pegar desde la Malla Presentada","",MAX(A$7:$A45)+1)</f>
        <v/>
      </c>
      <c r="B46" s="597" t="s">
        <v>1905</v>
      </c>
      <c r="C46" s="598"/>
      <c r="D46" s="599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9"/>
    </row>
    <row r="47" spans="1:16" ht="13.9" customHeight="1">
      <c r="A47" s="97" t="str">
        <f>IF(B47="Copiar y Pegar desde la Malla Presentada","",MAX(A$7:$A46)+1)</f>
        <v/>
      </c>
      <c r="B47" s="597" t="s">
        <v>1905</v>
      </c>
      <c r="C47" s="598"/>
      <c r="D47" s="599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9"/>
    </row>
    <row r="48" spans="1:16" ht="15">
      <c r="A48" s="97" t="str">
        <f>IF(B48="Copiar y Pegar desde la Malla Presentada","",MAX(A$7:$A47)+1)</f>
        <v/>
      </c>
      <c r="B48" s="597" t="s">
        <v>1905</v>
      </c>
      <c r="C48" s="598"/>
      <c r="D48" s="599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9"/>
    </row>
    <row r="49" spans="1:16" ht="15">
      <c r="A49" s="97" t="str">
        <f>IF(B49="Copiar y Pegar desde la Malla Presentada","",MAX(A$7:$A48)+1)</f>
        <v/>
      </c>
      <c r="B49" s="597" t="s">
        <v>1905</v>
      </c>
      <c r="C49" s="598"/>
      <c r="D49" s="599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9"/>
    </row>
    <row r="50" spans="1:16" ht="15">
      <c r="A50" s="97" t="str">
        <f>IF(B50="Copiar y Pegar desde la Malla Presentada","",MAX(A$7:$A49)+1)</f>
        <v/>
      </c>
      <c r="B50" s="597" t="s">
        <v>1905</v>
      </c>
      <c r="C50" s="598"/>
      <c r="D50" s="599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9"/>
    </row>
    <row r="51" spans="1:16" ht="15">
      <c r="A51" s="97" t="str">
        <f>IF(B51="Copiar y Pegar desde la Malla Presentada","",MAX(A$7:$A50)+1)</f>
        <v/>
      </c>
      <c r="B51" s="597" t="s">
        <v>1905</v>
      </c>
      <c r="C51" s="598"/>
      <c r="D51" s="599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9"/>
    </row>
    <row r="52" spans="1:16" ht="15">
      <c r="A52" s="97" t="str">
        <f>IF(B52="Copiar y Pegar desde la Malla Presentada","",MAX(A$7:$A51)+1)</f>
        <v/>
      </c>
      <c r="B52" s="597" t="s">
        <v>1905</v>
      </c>
      <c r="C52" s="598"/>
      <c r="D52" s="599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9"/>
    </row>
    <row r="53" spans="1:16" ht="15">
      <c r="A53" s="97" t="str">
        <f>IF(B53="Copiar y Pegar desde la Malla Presentada","",MAX(A$7:$A52)+1)</f>
        <v/>
      </c>
      <c r="B53" s="597" t="s">
        <v>1905</v>
      </c>
      <c r="C53" s="598"/>
      <c r="D53" s="599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9"/>
    </row>
    <row r="54" spans="1:16" ht="15">
      <c r="A54" s="97" t="str">
        <f>IF(B54="Copiar y Pegar desde la Malla Presentada","",MAX(A$7:$A53)+1)</f>
        <v/>
      </c>
      <c r="B54" s="597" t="s">
        <v>1905</v>
      </c>
      <c r="C54" s="598"/>
      <c r="D54" s="599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</row>
    <row r="55" spans="1:16" ht="15">
      <c r="A55" s="97" t="str">
        <f>IF(B55="Copiar y Pegar desde la Malla Presentada","",MAX(A$7:$A54)+1)</f>
        <v/>
      </c>
      <c r="B55" s="597" t="s">
        <v>1905</v>
      </c>
      <c r="C55" s="598"/>
      <c r="D55" s="599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</row>
    <row r="56" spans="1:16" ht="15">
      <c r="A56" s="97" t="str">
        <f>IF(B56="Copiar y Pegar desde la Malla Presentada","",MAX(A$7:$A55)+1)</f>
        <v/>
      </c>
      <c r="B56" s="597" t="s">
        <v>1905</v>
      </c>
      <c r="C56" s="598"/>
      <c r="D56" s="599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</row>
    <row r="57" spans="1:16" ht="15">
      <c r="A57" s="97" t="str">
        <f>IF(B57="Copiar y Pegar desde la Malla Presentada","",MAX(A$7:$A56)+1)</f>
        <v/>
      </c>
      <c r="B57" s="597" t="s">
        <v>1905</v>
      </c>
      <c r="C57" s="598"/>
      <c r="D57" s="599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</row>
    <row r="58" spans="1:16" ht="15">
      <c r="A58" s="97" t="str">
        <f>IF(B58="Copiar y Pegar desde la Malla Presentada","",MAX(A$7:$A57)+1)</f>
        <v/>
      </c>
      <c r="B58" s="597" t="s">
        <v>1905</v>
      </c>
      <c r="C58" s="598"/>
      <c r="D58" s="599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</row>
    <row r="59" spans="1:16" ht="15">
      <c r="A59" s="97" t="str">
        <f>IF(B59="Copiar y Pegar desde la Malla Presentada","",MAX(A$7:$A58)+1)</f>
        <v/>
      </c>
      <c r="B59" s="597" t="s">
        <v>1905</v>
      </c>
      <c r="C59" s="598"/>
      <c r="D59" s="599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</row>
    <row r="60" spans="1:16" ht="15">
      <c r="A60" s="97" t="str">
        <f>IF(B60="Copiar y Pegar desde la Malla Presentada","",MAX(A$7:$A59)+1)</f>
        <v/>
      </c>
      <c r="B60" s="597" t="s">
        <v>1905</v>
      </c>
      <c r="C60" s="598"/>
      <c r="D60" s="599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</row>
    <row r="61" spans="1:16" ht="15">
      <c r="A61" s="97" t="str">
        <f>IF(B61="Copiar y Pegar desde la Malla Presentada","",MAX(A$7:$A60)+1)</f>
        <v/>
      </c>
      <c r="B61" s="597" t="s">
        <v>1905</v>
      </c>
      <c r="C61" s="598"/>
      <c r="D61" s="599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</row>
    <row r="62" spans="1:16" ht="15">
      <c r="A62" s="97" t="str">
        <f>IF(B62="Copiar y Pegar desde la Malla Presentada","",MAX(A$7:$A61)+1)</f>
        <v/>
      </c>
      <c r="B62" s="597" t="s">
        <v>1905</v>
      </c>
      <c r="C62" s="598"/>
      <c r="D62" s="599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</row>
    <row r="63" spans="1:16" ht="15">
      <c r="A63" s="97" t="str">
        <f>IF(B63="Copiar y Pegar desde la Malla Presentada","",MAX(A$7:$A62)+1)</f>
        <v/>
      </c>
      <c r="B63" s="597" t="s">
        <v>1905</v>
      </c>
      <c r="C63" s="598"/>
      <c r="D63" s="599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</row>
    <row r="64" spans="1:16" ht="15">
      <c r="A64" s="97" t="str">
        <f>IF(B64="Copiar y Pegar desde la Malla Presentada","",MAX(A$7:$A63)+1)</f>
        <v/>
      </c>
      <c r="B64" s="597" t="s">
        <v>1905</v>
      </c>
      <c r="C64" s="598"/>
      <c r="D64" s="599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</row>
    <row r="65" spans="1:16" ht="15">
      <c r="A65" s="97" t="str">
        <f>IF(B65="Copiar y Pegar desde la Malla Presentada","",MAX(A$7:$A64)+1)</f>
        <v/>
      </c>
      <c r="B65" s="597" t="s">
        <v>1905</v>
      </c>
      <c r="C65" s="598"/>
      <c r="D65" s="599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</row>
    <row r="66" spans="1:16" ht="15">
      <c r="A66" s="97" t="str">
        <f>IF(B66="Copiar y Pegar desde la Malla Presentada","",MAX(A$7:$A65)+1)</f>
        <v/>
      </c>
      <c r="B66" s="597" t="s">
        <v>1905</v>
      </c>
      <c r="C66" s="598"/>
      <c r="D66" s="599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</row>
    <row r="67" spans="1:16" ht="15">
      <c r="A67" s="97" t="str">
        <f>IF(B67="Copiar y Pegar desde la Malla Presentada","",MAX(A$7:$A66)+1)</f>
        <v/>
      </c>
      <c r="B67" s="597" t="s">
        <v>1905</v>
      </c>
      <c r="C67" s="598"/>
      <c r="D67" s="599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</row>
    <row r="68" spans="1:16" ht="15">
      <c r="A68" s="97" t="str">
        <f>IF(B68="Copiar y Pegar desde la Malla Presentada","",MAX(A$7:$A67)+1)</f>
        <v/>
      </c>
      <c r="B68" s="597" t="s">
        <v>1905</v>
      </c>
      <c r="C68" s="598"/>
      <c r="D68" s="599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</row>
    <row r="69" spans="1:16" ht="15">
      <c r="A69" s="97" t="str">
        <f>IF(B69="Copiar y Pegar desde la Malla Presentada","",MAX(A$7:$A68)+1)</f>
        <v/>
      </c>
      <c r="B69" s="597" t="s">
        <v>1905</v>
      </c>
      <c r="C69" s="598"/>
      <c r="D69" s="599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</row>
    <row r="70" spans="1:16" ht="15">
      <c r="A70" s="97" t="str">
        <f>IF(B70="Copiar y Pegar desde la Malla Presentada","",MAX(A$7:$A69)+1)</f>
        <v/>
      </c>
      <c r="B70" s="597" t="s">
        <v>1905</v>
      </c>
      <c r="C70" s="598"/>
      <c r="D70" s="599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</row>
    <row r="71" spans="1:16" ht="15">
      <c r="A71" s="97" t="str">
        <f>IF(B71="Copiar y Pegar desde la Malla Presentada","",MAX(A$7:$A70)+1)</f>
        <v/>
      </c>
      <c r="B71" s="597" t="s">
        <v>1905</v>
      </c>
      <c r="C71" s="598"/>
      <c r="D71" s="599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</row>
    <row r="72" spans="1:16" ht="15">
      <c r="A72" s="97" t="str">
        <f>IF(B72="Copiar y Pegar desde la Malla Presentada","",MAX(A$7:$A71)+1)</f>
        <v/>
      </c>
      <c r="B72" s="597" t="s">
        <v>1905</v>
      </c>
      <c r="C72" s="598"/>
      <c r="D72" s="599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</row>
    <row r="73" spans="1:16" ht="15">
      <c r="A73" s="97" t="str">
        <f>IF(B73="Copiar y Pegar desde la Malla Presentada","",MAX(A$7:$A72)+1)</f>
        <v/>
      </c>
      <c r="B73" s="597" t="s">
        <v>1905</v>
      </c>
      <c r="C73" s="598"/>
      <c r="D73" s="599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</row>
    <row r="74" spans="1:16" ht="15">
      <c r="A74" s="97" t="str">
        <f>IF(B74="Copiar y Pegar desde la Malla Presentada","",MAX(A$7:$A73)+1)</f>
        <v/>
      </c>
      <c r="B74" s="597" t="s">
        <v>1905</v>
      </c>
      <c r="C74" s="598"/>
      <c r="D74" s="599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</row>
    <row r="75" spans="1:16" ht="15">
      <c r="A75" s="97" t="str">
        <f>IF(B75="Copiar y Pegar desde la Malla Presentada","",MAX(A$7:$A74)+1)</f>
        <v/>
      </c>
      <c r="B75" s="597" t="s">
        <v>1905</v>
      </c>
      <c r="C75" s="598"/>
      <c r="D75" s="599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</row>
    <row r="76" spans="1:16" ht="15">
      <c r="A76" s="97" t="str">
        <f>IF(B76="Copiar y Pegar desde la Malla Presentada","",MAX(A$7:$A75)+1)</f>
        <v/>
      </c>
      <c r="B76" s="597" t="s">
        <v>1905</v>
      </c>
      <c r="C76" s="598"/>
      <c r="D76" s="599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</row>
    <row r="77" spans="1:16" ht="15">
      <c r="A77" s="97" t="str">
        <f>IF(B77="Copiar y Pegar desde la Malla Presentada","",MAX(A$7:$A76)+1)</f>
        <v/>
      </c>
      <c r="B77" s="597" t="s">
        <v>1905</v>
      </c>
      <c r="C77" s="598"/>
      <c r="D77" s="599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</row>
    <row r="78" spans="1:16" ht="15">
      <c r="A78" s="97" t="str">
        <f>IF(B78="Copiar y Pegar desde la Malla Presentada","",MAX(A$7:$A77)+1)</f>
        <v/>
      </c>
      <c r="B78" s="597" t="s">
        <v>1905</v>
      </c>
      <c r="C78" s="598"/>
      <c r="D78" s="599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</row>
    <row r="79" spans="1:16" ht="15">
      <c r="A79" s="97" t="str">
        <f>IF(B79="Copiar y Pegar desde la Malla Presentada","",MAX(A$7:$A78)+1)</f>
        <v/>
      </c>
      <c r="B79" s="597" t="s">
        <v>1905</v>
      </c>
      <c r="C79" s="598"/>
      <c r="D79" s="599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</row>
    <row r="80" spans="1:16" ht="15">
      <c r="A80" s="97" t="str">
        <f>IF(B80="Copiar y Pegar desde la Malla Presentada","",MAX(A$7:$A79)+1)</f>
        <v/>
      </c>
      <c r="B80" s="597" t="s">
        <v>1905</v>
      </c>
      <c r="C80" s="598"/>
      <c r="D80" s="599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</row>
    <row r="81" spans="1:16" ht="15">
      <c r="A81" s="97" t="str">
        <f>IF(B81="Copiar y Pegar desde la Malla Presentada","",MAX(A$7:$A80)+1)</f>
        <v/>
      </c>
      <c r="B81" s="597" t="s">
        <v>1905</v>
      </c>
      <c r="C81" s="598"/>
      <c r="D81" s="599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</row>
    <row r="82" spans="1:16" ht="15">
      <c r="A82" s="97" t="str">
        <f>IF(B82="Copiar y Pegar desde la Malla Presentada","",MAX(A$7:$A81)+1)</f>
        <v/>
      </c>
      <c r="B82" s="597" t="s">
        <v>1905</v>
      </c>
      <c r="C82" s="598"/>
      <c r="D82" s="599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</row>
    <row r="83" spans="1:16" ht="15">
      <c r="A83" s="97" t="str">
        <f>IF(B83="Copiar y Pegar desde la Malla Presentada","",MAX(A$7:$A82)+1)</f>
        <v/>
      </c>
      <c r="B83" s="597" t="s">
        <v>1905</v>
      </c>
      <c r="C83" s="598"/>
      <c r="D83" s="599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</row>
    <row r="84" spans="1:16" ht="15">
      <c r="A84" s="97" t="str">
        <f>IF(B84="Copiar y Pegar desde la Malla Presentada","",MAX(A$7:$A83)+1)</f>
        <v/>
      </c>
      <c r="B84" s="597" t="s">
        <v>1905</v>
      </c>
      <c r="C84" s="598"/>
      <c r="D84" s="599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</row>
    <row r="85" spans="1:16" ht="15">
      <c r="A85" s="97" t="str">
        <f>IF(B85="Copiar y Pegar desde la Malla Presentada","",MAX(A$7:$A84)+1)</f>
        <v/>
      </c>
      <c r="B85" s="597" t="s">
        <v>1905</v>
      </c>
      <c r="C85" s="598"/>
      <c r="D85" s="599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</row>
  </sheetData>
  <mergeCells count="71">
    <mergeCell ref="B50:D50"/>
    <mergeCell ref="B51:D51"/>
    <mergeCell ref="B52:D52"/>
    <mergeCell ref="B53:D53"/>
    <mergeCell ref="B45:D45"/>
    <mergeCell ref="B46:D46"/>
    <mergeCell ref="B47:D47"/>
    <mergeCell ref="B48:D48"/>
    <mergeCell ref="B49:D49"/>
    <mergeCell ref="B44:D44"/>
    <mergeCell ref="M3:P3"/>
    <mergeCell ref="B20:D20"/>
    <mergeCell ref="D3:L3"/>
    <mergeCell ref="B41:D41"/>
    <mergeCell ref="B17:C17"/>
    <mergeCell ref="B18:D18"/>
    <mergeCell ref="B19:C19"/>
    <mergeCell ref="B34:D34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40:D40"/>
    <mergeCell ref="B42:D42"/>
    <mergeCell ref="B43:D43"/>
    <mergeCell ref="B35:D35"/>
    <mergeCell ref="B36:D36"/>
    <mergeCell ref="B37:D37"/>
    <mergeCell ref="B38:D38"/>
    <mergeCell ref="B39:D39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84:D84"/>
    <mergeCell ref="B85:D85"/>
    <mergeCell ref="B79:D79"/>
    <mergeCell ref="B80:D80"/>
    <mergeCell ref="B81:D81"/>
    <mergeCell ref="B82:D82"/>
    <mergeCell ref="B83:D83"/>
  </mergeCells>
  <conditionalFormatting sqref="A21:B85">
    <cfRule type="cellIs" dxfId="60" priority="4" operator="equal">
      <formula>"Ok"</formula>
    </cfRule>
    <cfRule type="cellIs" dxfId="59" priority="5" operator="equal">
      <formula>"E"</formula>
    </cfRule>
  </conditionalFormatting>
  <conditionalFormatting sqref="B21:B85">
    <cfRule type="cellIs" dxfId="58" priority="3" operator="equal">
      <formula>"Copiar y Pegar desde la Malla Presentada"</formula>
    </cfRule>
  </conditionalFormatting>
  <conditionalFormatting sqref="E21:P85">
    <cfRule type="containsText" dxfId="57" priority="1" operator="containsText" text="&quot;&quot;">
      <formula>NOT(ISERROR(SEARCH("""""",E21)))</formula>
    </cfRule>
    <cfRule type="containsBlanks" dxfId="56" priority="2">
      <formula>LEN(TRIM(E21))=0</formula>
    </cfRule>
  </conditionalFormatting>
  <dataValidations count="1">
    <dataValidation type="list" allowBlank="1" showInputMessage="1" showErrorMessage="1" sqref="E21:P85" xr:uid="{00000000-0002-0000-0700-000000000000}">
      <formula1>"S,PS,NS,NA"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G41"/>
  <sheetViews>
    <sheetView topLeftCell="A5" zoomScale="80" zoomScaleNormal="80" workbookViewId="0">
      <selection activeCell="A5" sqref="A5:G5"/>
    </sheetView>
  </sheetViews>
  <sheetFormatPr baseColWidth="10" defaultRowHeight="14.25"/>
  <cols>
    <col min="1" max="1" width="4.125" customWidth="1"/>
    <col min="2" max="2" width="27.125" customWidth="1"/>
    <col min="3" max="3" width="38" customWidth="1"/>
    <col min="4" max="4" width="11.875" customWidth="1"/>
    <col min="5" max="5" width="15" customWidth="1"/>
    <col min="6" max="6" width="14.625" customWidth="1"/>
    <col min="7" max="7" width="13.125" customWidth="1"/>
  </cols>
  <sheetData>
    <row r="1" spans="1:7">
      <c r="A1" s="433"/>
      <c r="B1" s="434"/>
      <c r="C1" s="434"/>
      <c r="D1" s="434"/>
      <c r="E1" s="434"/>
      <c r="F1" s="434"/>
      <c r="G1" s="435"/>
    </row>
    <row r="2" spans="1:7" ht="15.75" customHeight="1">
      <c r="A2" s="436"/>
      <c r="B2" s="432"/>
      <c r="C2" s="432"/>
      <c r="D2" s="432"/>
      <c r="E2" s="432"/>
      <c r="F2" s="432"/>
      <c r="G2" s="437"/>
    </row>
    <row r="3" spans="1:7" ht="15.75" customHeight="1">
      <c r="A3" s="436"/>
      <c r="B3" s="432"/>
      <c r="C3" s="432"/>
      <c r="D3" s="432"/>
      <c r="E3" s="432"/>
      <c r="F3" s="432"/>
      <c r="G3" s="437"/>
    </row>
    <row r="4" spans="1:7" ht="16.5" customHeight="1" thickBot="1">
      <c r="A4" s="438"/>
      <c r="B4" s="439"/>
      <c r="C4" s="439"/>
      <c r="D4" s="439"/>
      <c r="E4" s="439"/>
      <c r="F4" s="439"/>
      <c r="G4" s="440"/>
    </row>
    <row r="5" spans="1:7" ht="63" customHeight="1" thickBot="1">
      <c r="A5" s="485" t="str">
        <f>Inicial!A6</f>
        <v>REGISTRO DE EVALUACIÓN PARA ACTUALIZACIÓN DE CARRERAS DE GRADO ACREDITADAS POR LA ANEAES,QUE HAYAN PRESENTADO MODIFICACIONES CON POSTERIORIDAD A LA ACREDITACIÓN, ANEXO 2 RES N°232/2024</v>
      </c>
      <c r="B5" s="486"/>
      <c r="C5" s="486"/>
      <c r="D5" s="486"/>
      <c r="E5" s="486"/>
      <c r="F5" s="486"/>
      <c r="G5" s="487"/>
    </row>
    <row r="6" spans="1:7" ht="19.5" thickBot="1">
      <c r="A6" s="288" t="s">
        <v>0</v>
      </c>
      <c r="B6" s="617" t="s">
        <v>5</v>
      </c>
      <c r="C6" s="618"/>
      <c r="D6" s="618"/>
      <c r="E6" s="618"/>
      <c r="F6" s="618"/>
      <c r="G6" s="619"/>
    </row>
    <row r="7" spans="1:7" ht="25.15" customHeight="1">
      <c r="A7" s="575" t="str">
        <f xml:space="preserve"> CONCATENATE("N° de  Expediente: "&amp;Inicial!C8)</f>
        <v>N° de  Expediente: Ingrese</v>
      </c>
      <c r="B7" s="616"/>
      <c r="C7" s="616"/>
      <c r="D7" s="616" t="s">
        <v>1887</v>
      </c>
      <c r="E7" s="616"/>
      <c r="F7" s="492" t="str">
        <f>Inicial!J8</f>
        <v>DD/MM/AAAA</v>
      </c>
      <c r="G7" s="493"/>
    </row>
    <row r="8" spans="1:7" ht="25.15" customHeight="1">
      <c r="A8" s="557" t="str">
        <f>CONCATENATE("Proceso solicitado: "&amp;Inicial!C9)</f>
        <v>Proceso solicitado: Seleccione</v>
      </c>
      <c r="B8" s="489"/>
      <c r="C8" s="489"/>
      <c r="D8" s="489"/>
      <c r="E8" s="489"/>
      <c r="F8" s="489"/>
      <c r="G8" s="494"/>
    </row>
    <row r="9" spans="1:7" ht="25.15" customHeight="1">
      <c r="A9" s="557" t="str">
        <f>CONCATENATE("N° de Expediente - Reingreso 1: "&amp;Inicial!C10)</f>
        <v xml:space="preserve">N° de Expediente - Reingreso 1: </v>
      </c>
      <c r="B9" s="489"/>
      <c r="C9" s="489"/>
      <c r="D9" s="489" t="s">
        <v>1888</v>
      </c>
      <c r="E9" s="489"/>
      <c r="F9" s="492" t="str">
        <f>IF(Inicial!J10 = "", "", Inicial!J10)</f>
        <v/>
      </c>
      <c r="G9" s="493"/>
    </row>
    <row r="10" spans="1:7" ht="25.15" customHeight="1">
      <c r="A10" s="557" t="str">
        <f>CONCATENATE("N° de Expediente - Reingreso 2: "&amp;Inicial!C11)</f>
        <v xml:space="preserve">N° de Expediente - Reingreso 2: </v>
      </c>
      <c r="B10" s="489"/>
      <c r="C10" s="489"/>
      <c r="D10" s="489" t="s">
        <v>1888</v>
      </c>
      <c r="E10" s="489"/>
      <c r="F10" s="492" t="str">
        <f>IF(Inicial!J11 = "", "", Inicial!J11)</f>
        <v/>
      </c>
      <c r="G10" s="493"/>
    </row>
    <row r="11" spans="1:7" ht="25.15" customHeight="1">
      <c r="A11" s="557" t="str">
        <f>CONCATENATE("Adminsión: " &amp; Inicial!C12)</f>
        <v>Adminsión: Seleccione</v>
      </c>
      <c r="B11" s="489"/>
      <c r="C11" s="489"/>
      <c r="D11" s="489" t="str">
        <f>CONCATENATE("Facultad: "&amp;Inicial!C20)</f>
        <v>Facultad: Ingrese</v>
      </c>
      <c r="E11" s="489"/>
      <c r="F11" s="489"/>
      <c r="G11" s="494"/>
    </row>
    <row r="12" spans="1:7" ht="25.15" customHeight="1">
      <c r="A12" s="557" t="str">
        <f>CONCATENATE("Ley de Creación: "&amp; Inicial!C19)</f>
        <v>Ley de Creación: -</v>
      </c>
      <c r="B12" s="489"/>
      <c r="C12" s="489"/>
      <c r="D12" s="541" t="str">
        <f>CONCATENATE("Distrito: " &amp;Inicial!C23)</f>
        <v>Distrito: Seleccione</v>
      </c>
      <c r="E12" s="541"/>
      <c r="F12" s="541"/>
      <c r="G12" s="542"/>
    </row>
    <row r="13" spans="1:7" ht="15.6" customHeight="1">
      <c r="A13" s="323" t="str">
        <f>CONCATENATE("Nivel: " &amp; Inicial!C26)</f>
        <v>Nivel: Seleccione</v>
      </c>
      <c r="B13" s="291"/>
      <c r="C13" s="291"/>
      <c r="D13" s="614" t="str">
        <f>CONCATENATE("Facultad: "&amp;Inicial!C20)</f>
        <v>Facultad: Ingrese</v>
      </c>
      <c r="E13" s="614"/>
      <c r="F13" s="614"/>
      <c r="G13" s="615"/>
    </row>
    <row r="14" spans="1:7" ht="15.75">
      <c r="A14" s="309" t="s">
        <v>1214</v>
      </c>
      <c r="B14" s="290"/>
      <c r="C14" s="290" t="str">
        <f>Inicial!C13</f>
        <v>Seleccione</v>
      </c>
      <c r="D14" s="526" t="s">
        <v>1743</v>
      </c>
      <c r="E14" s="516"/>
      <c r="F14" s="516"/>
      <c r="G14" s="516"/>
    </row>
    <row r="15" spans="1:7" ht="15.75">
      <c r="A15" s="310"/>
      <c r="B15" s="298" t="s">
        <v>1211</v>
      </c>
      <c r="C15" s="296" t="s">
        <v>216</v>
      </c>
      <c r="D15" s="527"/>
      <c r="E15" s="516"/>
      <c r="F15" s="516"/>
      <c r="G15" s="516"/>
    </row>
    <row r="16" spans="1:7" ht="15.75">
      <c r="A16" s="310"/>
      <c r="B16" s="298" t="s">
        <v>1216</v>
      </c>
      <c r="C16" s="296" t="s">
        <v>216</v>
      </c>
      <c r="D16" s="292" t="str">
        <f>IF(C16="Ingrese","",C16-C15)</f>
        <v/>
      </c>
      <c r="E16" s="516"/>
      <c r="F16" s="516"/>
      <c r="G16" s="516"/>
    </row>
    <row r="17" spans="1:7" ht="15.75">
      <c r="A17" s="311"/>
      <c r="B17" s="298" t="s">
        <v>1217</v>
      </c>
      <c r="C17" s="296" t="s">
        <v>216</v>
      </c>
      <c r="D17" s="292" t="e">
        <f ca="1">IF(C17="Ingrese",IF(C15="","",TODAY()-C15),C17-C15)</f>
        <v>#VALUE!</v>
      </c>
      <c r="E17" s="520" t="s">
        <v>1219</v>
      </c>
      <c r="F17" s="521"/>
      <c r="G17" s="522"/>
    </row>
    <row r="18" spans="1:7" ht="15.75">
      <c r="A18" s="100"/>
      <c r="B18" s="32"/>
      <c r="C18" s="32"/>
      <c r="D18" s="32"/>
      <c r="E18" s="32"/>
      <c r="F18" s="5"/>
      <c r="G18" s="324"/>
    </row>
    <row r="19" spans="1:7" ht="21" customHeight="1">
      <c r="A19" s="523" t="s">
        <v>1853</v>
      </c>
      <c r="B19" s="523"/>
      <c r="C19" s="523"/>
      <c r="D19" s="523"/>
      <c r="E19" s="523"/>
      <c r="F19" s="523"/>
      <c r="G19" s="523"/>
    </row>
    <row r="20" spans="1:7" ht="13.9" customHeight="1">
      <c r="A20" s="112"/>
      <c r="B20" s="113"/>
      <c r="C20" s="113"/>
      <c r="D20" s="378" t="s">
        <v>1845</v>
      </c>
      <c r="E20" s="379" t="s">
        <v>1846</v>
      </c>
      <c r="F20" s="379" t="s">
        <v>1847</v>
      </c>
      <c r="G20" s="380" t="s">
        <v>1872</v>
      </c>
    </row>
    <row r="21" spans="1:7" ht="13.9" customHeight="1">
      <c r="A21" s="103"/>
      <c r="B21" s="503" t="s">
        <v>1987</v>
      </c>
      <c r="C21" s="504"/>
      <c r="D21" s="610">
        <f>COUNTA(B29:B32)</f>
        <v>2</v>
      </c>
      <c r="E21" s="325">
        <f>COUNTA(C29:C32)</f>
        <v>4</v>
      </c>
      <c r="F21" s="326">
        <f>SUM(F22:F24)</f>
        <v>0</v>
      </c>
      <c r="G21" s="573">
        <f>SUM(E22:E24)</f>
        <v>0</v>
      </c>
    </row>
    <row r="22" spans="1:7" ht="13.9" customHeight="1">
      <c r="A22" s="104"/>
      <c r="B22" s="300" t="s">
        <v>1981</v>
      </c>
      <c r="C22" s="315">
        <v>1</v>
      </c>
      <c r="D22" s="611"/>
      <c r="E22" s="383">
        <f>COUNTIF(D29:D32,"S")</f>
        <v>0</v>
      </c>
      <c r="F22" s="317">
        <f>COUNTIF(D29:D32,"S")</f>
        <v>0</v>
      </c>
      <c r="G22" s="573"/>
    </row>
    <row r="23" spans="1:7" ht="13.9" customHeight="1">
      <c r="A23" s="104"/>
      <c r="B23" s="300" t="s">
        <v>1982</v>
      </c>
      <c r="C23" s="315">
        <v>0.5</v>
      </c>
      <c r="D23" s="611"/>
      <c r="E23" s="383">
        <f>(COUNTIF(D29:D32,"PS")*0.5)</f>
        <v>0</v>
      </c>
      <c r="F23" s="317">
        <f>COUNTIF(D29:D32,"PS")</f>
        <v>0</v>
      </c>
      <c r="G23" s="573"/>
    </row>
    <row r="24" spans="1:7" ht="13.9" customHeight="1">
      <c r="A24" s="104"/>
      <c r="B24" s="300" t="s">
        <v>1983</v>
      </c>
      <c r="C24" s="315">
        <v>0</v>
      </c>
      <c r="D24" s="611"/>
      <c r="E24" s="383">
        <f>(COUNTIF(D29:D32,"NS")*0)</f>
        <v>0</v>
      </c>
      <c r="F24" s="317">
        <f>COUNTIF(D29:D32,"NS")</f>
        <v>0</v>
      </c>
      <c r="G24" s="573"/>
    </row>
    <row r="25" spans="1:7" ht="13.9" customHeight="1">
      <c r="A25" s="104"/>
      <c r="B25" s="381" t="s">
        <v>1984</v>
      </c>
      <c r="C25" s="315">
        <v>0</v>
      </c>
      <c r="D25" s="611"/>
      <c r="E25" s="383">
        <f>(COUNTIF(D29:D32,"NA")*0)</f>
        <v>0</v>
      </c>
      <c r="F25" s="317">
        <f>COUNTIF(D29:D32,"NA")</f>
        <v>0</v>
      </c>
      <c r="G25" s="573"/>
    </row>
    <row r="26" spans="1:7" ht="14.45" customHeight="1" thickBot="1">
      <c r="A26" s="105"/>
      <c r="B26" s="382" t="s">
        <v>1986</v>
      </c>
      <c r="C26" s="318">
        <v>0</v>
      </c>
      <c r="D26" s="612"/>
      <c r="E26" s="319">
        <f>(COUNTIF(D29:D32,"FD")*0)</f>
        <v>0</v>
      </c>
      <c r="F26" s="384">
        <f>COUNTIF(D29:D32,"FD")</f>
        <v>0</v>
      </c>
      <c r="G26" s="574"/>
    </row>
    <row r="27" spans="1:7">
      <c r="A27" s="608" t="s">
        <v>9</v>
      </c>
      <c r="B27" s="565" t="s">
        <v>1198</v>
      </c>
      <c r="C27" s="565" t="s">
        <v>1199</v>
      </c>
      <c r="D27" s="565" t="s">
        <v>222</v>
      </c>
      <c r="E27" s="569" t="s">
        <v>7</v>
      </c>
      <c r="F27" s="570"/>
      <c r="G27" s="565" t="s">
        <v>8</v>
      </c>
    </row>
    <row r="28" spans="1:7">
      <c r="A28" s="609"/>
      <c r="B28" s="566"/>
      <c r="C28" s="566"/>
      <c r="D28" s="566"/>
      <c r="E28" s="571"/>
      <c r="F28" s="572"/>
      <c r="G28" s="566"/>
    </row>
    <row r="29" spans="1:7" ht="39" customHeight="1">
      <c r="A29" s="530">
        <f>IF(B29="","",MAX($A27:A$27)+1)</f>
        <v>1</v>
      </c>
      <c r="B29" s="606" t="s">
        <v>1225</v>
      </c>
      <c r="C29" s="262" t="s">
        <v>1837</v>
      </c>
      <c r="D29" s="265" t="s">
        <v>19</v>
      </c>
      <c r="E29" s="593" t="str">
        <f>IF(OR(D29="NS",D29="PS"),"Ingrese Explicación","")</f>
        <v/>
      </c>
      <c r="F29" s="593"/>
      <c r="G29" s="264" t="s">
        <v>216</v>
      </c>
    </row>
    <row r="30" spans="1:7" ht="72" customHeight="1">
      <c r="A30" s="530"/>
      <c r="B30" s="607"/>
      <c r="C30" s="262" t="s">
        <v>1967</v>
      </c>
      <c r="D30" s="265" t="s">
        <v>19</v>
      </c>
      <c r="E30" s="593" t="str">
        <f t="shared" ref="E30:E32" si="0">IF(OR(D30="NS",D30="PS"),"Ingrese Explicación","")</f>
        <v/>
      </c>
      <c r="F30" s="593"/>
      <c r="G30" s="264" t="s">
        <v>216</v>
      </c>
    </row>
    <row r="31" spans="1:7" ht="86.45" customHeight="1">
      <c r="A31" s="530">
        <f>IF(B31="","",MAX($A$27:A29)+1)</f>
        <v>2</v>
      </c>
      <c r="B31" s="606" t="s">
        <v>1226</v>
      </c>
      <c r="C31" s="262" t="s">
        <v>1838</v>
      </c>
      <c r="D31" s="265" t="s">
        <v>19</v>
      </c>
      <c r="E31" s="593" t="str">
        <f t="shared" si="0"/>
        <v/>
      </c>
      <c r="F31" s="593"/>
      <c r="G31" s="264" t="s">
        <v>216</v>
      </c>
    </row>
    <row r="32" spans="1:7" ht="86.45" customHeight="1">
      <c r="A32" s="530"/>
      <c r="B32" s="607"/>
      <c r="C32" s="262" t="s">
        <v>1968</v>
      </c>
      <c r="D32" s="265" t="s">
        <v>19</v>
      </c>
      <c r="E32" s="593" t="str">
        <f t="shared" si="0"/>
        <v/>
      </c>
      <c r="F32" s="593"/>
      <c r="G32" s="264" t="s">
        <v>216</v>
      </c>
    </row>
    <row r="33" spans="1:7" ht="15">
      <c r="A33" s="329"/>
      <c r="B33" s="330"/>
      <c r="C33" s="330"/>
      <c r="D33" s="330"/>
      <c r="E33" s="330"/>
      <c r="F33" s="330"/>
      <c r="G33" s="330"/>
    </row>
    <row r="34" spans="1:7" ht="13.9" customHeight="1">
      <c r="A34" s="329"/>
      <c r="B34" s="613" t="str">
        <f>CONCATENATE("Síntesis evaluativa (máx. 500 palabras): ",LEN(C34)-LEN(SUBSTITUTE(C34," ",""))," de 500 palabras")</f>
        <v>Síntesis evaluativa (máx. 500 palabras): 1 de 500 palabras</v>
      </c>
      <c r="C34" s="532" t="s">
        <v>1746</v>
      </c>
      <c r="D34" s="533"/>
      <c r="E34" s="533"/>
      <c r="F34" s="533"/>
      <c r="G34" s="534"/>
    </row>
    <row r="35" spans="1:7" ht="13.9" customHeight="1">
      <c r="A35" s="329"/>
      <c r="B35" s="613"/>
      <c r="C35" s="535"/>
      <c r="D35" s="536"/>
      <c r="E35" s="536"/>
      <c r="F35" s="536"/>
      <c r="G35" s="537"/>
    </row>
    <row r="36" spans="1:7" ht="13.9" customHeight="1">
      <c r="A36" s="329"/>
      <c r="B36" s="613"/>
      <c r="C36" s="535"/>
      <c r="D36" s="536"/>
      <c r="E36" s="536"/>
      <c r="F36" s="536"/>
      <c r="G36" s="537"/>
    </row>
    <row r="37" spans="1:7" ht="15.6" customHeight="1">
      <c r="A37" s="329"/>
      <c r="B37" s="613"/>
      <c r="C37" s="535"/>
      <c r="D37" s="536"/>
      <c r="E37" s="536"/>
      <c r="F37" s="536"/>
      <c r="G37" s="537"/>
    </row>
    <row r="38" spans="1:7" ht="15" customHeight="1">
      <c r="A38" s="329"/>
      <c r="B38" s="613"/>
      <c r="C38" s="535"/>
      <c r="D38" s="536"/>
      <c r="E38" s="536"/>
      <c r="F38" s="536"/>
      <c r="G38" s="537"/>
    </row>
    <row r="39" spans="1:7" ht="15.6" customHeight="1">
      <c r="A39" s="329"/>
      <c r="B39" s="613"/>
      <c r="C39" s="538"/>
      <c r="D39" s="539"/>
      <c r="E39" s="539"/>
      <c r="F39" s="539"/>
      <c r="G39" s="540"/>
    </row>
    <row r="40" spans="1:7" ht="15">
      <c r="A40" s="279"/>
      <c r="B40" s="279"/>
      <c r="C40" s="279"/>
      <c r="D40" s="279"/>
      <c r="E40" s="279"/>
      <c r="F40" s="279"/>
      <c r="G40" s="279"/>
    </row>
    <row r="41" spans="1:7" ht="15">
      <c r="A41" s="279"/>
      <c r="B41" s="279"/>
      <c r="C41" s="279"/>
      <c r="D41" s="279"/>
      <c r="E41" s="279"/>
      <c r="F41" s="279"/>
      <c r="G41" s="279"/>
    </row>
  </sheetData>
  <mergeCells count="41">
    <mergeCell ref="A1:G4"/>
    <mergeCell ref="A7:C7"/>
    <mergeCell ref="D7:E7"/>
    <mergeCell ref="A12:C12"/>
    <mergeCell ref="D9:E9"/>
    <mergeCell ref="D10:E10"/>
    <mergeCell ref="D11:G11"/>
    <mergeCell ref="D12:G12"/>
    <mergeCell ref="A8:G8"/>
    <mergeCell ref="F7:G7"/>
    <mergeCell ref="F9:G9"/>
    <mergeCell ref="F10:G10"/>
    <mergeCell ref="A5:G5"/>
    <mergeCell ref="B6:G6"/>
    <mergeCell ref="A9:C9"/>
    <mergeCell ref="D13:G13"/>
    <mergeCell ref="A10:C10"/>
    <mergeCell ref="A11:C11"/>
    <mergeCell ref="E14:G16"/>
    <mergeCell ref="G27:G28"/>
    <mergeCell ref="G21:G26"/>
    <mergeCell ref="A19:G19"/>
    <mergeCell ref="B21:C21"/>
    <mergeCell ref="C34:G39"/>
    <mergeCell ref="A31:A32"/>
    <mergeCell ref="B31:B32"/>
    <mergeCell ref="E31:F31"/>
    <mergeCell ref="E32:F32"/>
    <mergeCell ref="B34:B39"/>
    <mergeCell ref="A29:A30"/>
    <mergeCell ref="B29:B30"/>
    <mergeCell ref="E29:F29"/>
    <mergeCell ref="E30:F30"/>
    <mergeCell ref="D14:D15"/>
    <mergeCell ref="E17:G17"/>
    <mergeCell ref="A27:A28"/>
    <mergeCell ref="B27:B28"/>
    <mergeCell ref="C27:C28"/>
    <mergeCell ref="D27:D28"/>
    <mergeCell ref="E27:F28"/>
    <mergeCell ref="D21:D26"/>
  </mergeCells>
  <conditionalFormatting sqref="C15:C17">
    <cfRule type="containsText" dxfId="55" priority="15" operator="containsText" text="Ingrese">
      <formula>NOT(ISERROR(SEARCH("Ingrese",C15)))</formula>
    </cfRule>
  </conditionalFormatting>
  <conditionalFormatting sqref="C34:G39">
    <cfRule type="containsText" dxfId="54" priority="16" operator="containsText" text="Ingrese">
      <formula>NOT(ISERROR(SEARCH("Ingrese",C34)))</formula>
    </cfRule>
  </conditionalFormatting>
  <conditionalFormatting sqref="D16:D17">
    <cfRule type="cellIs" dxfId="53" priority="3" operator="greaterThan">
      <formula>10</formula>
    </cfRule>
    <cfRule type="cellIs" dxfId="52" priority="4" operator="between">
      <formula>4</formula>
      <formula>10</formula>
    </cfRule>
    <cfRule type="cellIs" dxfId="51" priority="5" operator="lessThan">
      <formula>4</formula>
    </cfRule>
  </conditionalFormatting>
  <conditionalFormatting sqref="D29:D32">
    <cfRule type="containsText" dxfId="50" priority="8" operator="containsText" text="Seleccione">
      <formula>NOT(ISERROR(SEARCH("Seleccione",D29)))</formula>
    </cfRule>
  </conditionalFormatting>
  <conditionalFormatting sqref="E29:F32">
    <cfRule type="containsText" dxfId="49" priority="17" operator="containsText" text="Ingrese">
      <formula>NOT(ISERROR(SEARCH("Ingrese",E29)))</formula>
    </cfRule>
  </conditionalFormatting>
  <conditionalFormatting sqref="F7">
    <cfRule type="containsText" dxfId="48" priority="7" operator="containsText" text="Ingrese">
      <formula>NOT(ISERROR(SEARCH("Ingrese",F7)))</formula>
    </cfRule>
  </conditionalFormatting>
  <conditionalFormatting sqref="F9:F10">
    <cfRule type="containsText" dxfId="47" priority="1" operator="containsText" text="Ingrese">
      <formula>NOT(ISERROR(SEARCH("Ingrese",F9)))</formula>
    </cfRule>
  </conditionalFormatting>
  <conditionalFormatting sqref="G29:G32">
    <cfRule type="containsText" dxfId="46" priority="21" operator="containsText" text="Ingrese">
      <formula>NOT(ISERROR(SEARCH("Ingrese",G29)))</formula>
    </cfRule>
  </conditionalFormatting>
  <dataValidations count="1">
    <dataValidation type="list" allowBlank="1" showInputMessage="1" showErrorMessage="1" sqref="D29:D32" xr:uid="{00000000-0002-0000-0800-000000000000}">
      <formula1>"Seleccione,S,PS,NS,NA,FD"</formula1>
    </dataValidation>
  </dataValidations>
  <pageMargins left="0.7" right="0.7" top="0.75" bottom="0.75" header="0.3" footer="0.3"/>
  <ignoredErrors>
    <ignoredError sqref="D17" evalError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8CA98-E5E2-42C3-B397-313BFBAA125C}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7930-AD1B-4E63-B37F-995E19BE8FAE}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22</vt:i4>
      </vt:variant>
    </vt:vector>
  </HeadingPairs>
  <TitlesOfParts>
    <vt:vector size="32" baseType="lpstr">
      <vt:lpstr>Inicial</vt:lpstr>
      <vt:lpstr>1.0.Identificación</vt:lpstr>
      <vt:lpstr>1.1. Académica - Jurídica</vt:lpstr>
      <vt:lpstr>1.2. Académica - Estructura</vt:lpstr>
      <vt:lpstr>1.3. Académica - Programas de E</vt:lpstr>
      <vt:lpstr>1.3 CALCULO</vt:lpstr>
      <vt:lpstr>1.4 Académica - Capital Humano</vt:lpstr>
      <vt:lpstr>Hoja2</vt:lpstr>
      <vt:lpstr>Hoja1</vt:lpstr>
      <vt:lpstr>IES</vt:lpstr>
      <vt:lpstr>Alto_Paraguay</vt:lpstr>
      <vt:lpstr>Alto_Paraná</vt:lpstr>
      <vt:lpstr>Amambay</vt:lpstr>
      <vt:lpstr>'1.1. Académica - Jurídica'!Área_de_impresión</vt:lpstr>
      <vt:lpstr>'1.2. Académica - Estructura'!Área_de_impresión</vt:lpstr>
      <vt:lpstr>Inicial!Área_de_impresión</vt:lpstr>
      <vt:lpstr>Boquerón</vt:lpstr>
      <vt:lpstr>Caaguazú</vt:lpstr>
      <vt:lpstr>Caazapá</vt:lpstr>
      <vt:lpstr>Canindeyu</vt:lpstr>
      <vt:lpstr>Capital</vt:lpstr>
      <vt:lpstr>Central</vt:lpstr>
      <vt:lpstr>Concepción</vt:lpstr>
      <vt:lpstr>Cordillera</vt:lpstr>
      <vt:lpstr>Guairá</vt:lpstr>
      <vt:lpstr>Itapua</vt:lpstr>
      <vt:lpstr>Misiones</vt:lpstr>
      <vt:lpstr>Ñeembucú</vt:lpstr>
      <vt:lpstr>Paraguari</vt:lpstr>
      <vt:lpstr>Pte._Hayes</vt:lpstr>
      <vt:lpstr>San_Pedro</vt:lpstr>
      <vt:lpstr>Seleccione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CONES - DA</dc:creator>
  <cp:lastModifiedBy>Inés QR</cp:lastModifiedBy>
  <dcterms:created xsi:type="dcterms:W3CDTF">2025-04-12T17:19:37Z</dcterms:created>
  <dcterms:modified xsi:type="dcterms:W3CDTF">2025-12-18T12:08:30Z</dcterms:modified>
</cp:coreProperties>
</file>